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mc:AlternateContent xmlns:mc="http://schemas.openxmlformats.org/markup-compatibility/2006">
    <mc:Choice Requires="x15">
      <x15ac:absPath xmlns:x15ac="http://schemas.microsoft.com/office/spreadsheetml/2010/11/ac" url="C:\Users\RIPL\Desktop\"/>
    </mc:Choice>
  </mc:AlternateContent>
  <xr:revisionPtr revIDLastSave="0" documentId="13_ncr:1_{8D84FDCD-4D6E-4B27-A641-8BF7929A21A9}" xr6:coauthVersionLast="47" xr6:coauthVersionMax="47" xr10:uidLastSave="{00000000-0000-0000-0000-000000000000}"/>
  <bookViews>
    <workbookView xWindow="-110" yWindow="-110" windowWidth="19420" windowHeight="11500" xr2:uid="{00000000-000D-0000-FFFF-FFFF00000000}"/>
  </bookViews>
  <sheets>
    <sheet name="How to Complete" sheetId="4" r:id="rId1"/>
    <sheet name="I&amp;E Form" sheetId="2" r:id="rId2"/>
    <sheet name="Data" sheetId="3" state="hidden" r:id="rId3"/>
  </sheets>
  <definedNames>
    <definedName name="_xlnm.Print_Area" localSheetId="1">'I&amp;E Form'!$A:$R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2" i="2" l="1"/>
  <c r="B338" i="2" s="1"/>
  <c r="C25" i="2"/>
  <c r="C23" i="2"/>
  <c r="C21" i="2"/>
  <c r="B334" i="2"/>
  <c r="C7" i="2"/>
  <c r="L347" i="2"/>
  <c r="C48" i="2"/>
  <c r="C40" i="2"/>
  <c r="C33" i="2"/>
  <c r="C15" i="2"/>
  <c r="C13" i="2"/>
  <c r="C11" i="2"/>
  <c r="C9" i="2"/>
  <c r="C19" i="2"/>
  <c r="O347" i="2"/>
  <c r="C309" i="2"/>
  <c r="G266" i="2"/>
  <c r="C268" i="2" s="1"/>
  <c r="F268" i="2" s="1"/>
  <c r="J276" i="2"/>
  <c r="G68" i="2"/>
  <c r="G66" i="2"/>
  <c r="G64" i="2"/>
  <c r="J306" i="2" l="1"/>
  <c r="J304" i="2"/>
  <c r="J302" i="2"/>
  <c r="J300" i="2"/>
  <c r="J298" i="2"/>
  <c r="J296" i="2"/>
  <c r="J294" i="2"/>
  <c r="J292" i="2"/>
  <c r="J290" i="2"/>
  <c r="J288" i="2"/>
  <c r="J286" i="2"/>
  <c r="J284" i="2"/>
  <c r="J282" i="2"/>
  <c r="J280" i="2"/>
  <c r="J278" i="2" l="1"/>
  <c r="F309" i="2" s="1"/>
  <c r="G258" i="2"/>
  <c r="G256" i="2"/>
  <c r="G254" i="2"/>
  <c r="G252" i="2"/>
  <c r="G246" i="2"/>
  <c r="G244" i="2"/>
  <c r="G242" i="2"/>
  <c r="G240" i="2"/>
  <c r="G238" i="2"/>
  <c r="G236" i="2"/>
  <c r="G234" i="2"/>
  <c r="G232" i="2"/>
  <c r="G230" i="2"/>
  <c r="G224" i="2"/>
  <c r="G222" i="2"/>
  <c r="G220" i="2"/>
  <c r="G218" i="2"/>
  <c r="G216" i="2"/>
  <c r="G214" i="2"/>
  <c r="G208" i="2"/>
  <c r="G206" i="2"/>
  <c r="G204" i="2"/>
  <c r="G202" i="2"/>
  <c r="G196" i="2"/>
  <c r="G194" i="2"/>
  <c r="G192" i="2"/>
  <c r="G190" i="2"/>
  <c r="G188" i="2"/>
  <c r="G186" i="2"/>
  <c r="G180" i="2"/>
  <c r="G178" i="2"/>
  <c r="G176" i="2"/>
  <c r="G170" i="2"/>
  <c r="G168" i="2"/>
  <c r="G166" i="2"/>
  <c r="G164" i="2"/>
  <c r="G162" i="2"/>
  <c r="G160" i="2"/>
  <c r="G158" i="2"/>
  <c r="G156" i="2"/>
  <c r="G150" i="2"/>
  <c r="G148" i="2"/>
  <c r="G146" i="2"/>
  <c r="G144" i="2"/>
  <c r="G142" i="2"/>
  <c r="G140" i="2"/>
  <c r="G131" i="2"/>
  <c r="G129" i="2"/>
  <c r="G127" i="2"/>
  <c r="G125" i="2"/>
  <c r="G123" i="2"/>
  <c r="G121" i="2"/>
  <c r="G119" i="2"/>
  <c r="G117" i="2"/>
  <c r="G115" i="2"/>
  <c r="G113" i="2"/>
  <c r="G111" i="2"/>
  <c r="I347" i="2"/>
  <c r="I345" i="2"/>
  <c r="H16" i="3"/>
  <c r="H13" i="3" s="1"/>
  <c r="G16" i="3"/>
  <c r="G13" i="3" s="1"/>
  <c r="B328" i="2" l="1"/>
  <c r="F313" i="2"/>
  <c r="L345" i="2"/>
  <c r="L349" i="2" s="1"/>
  <c r="B325" i="2"/>
  <c r="C248" i="2"/>
  <c r="I349" i="2"/>
  <c r="F16" i="3"/>
  <c r="F15" i="3" s="1"/>
  <c r="F14" i="3" s="1"/>
  <c r="F13" i="3" s="1"/>
  <c r="I13" i="3" s="1"/>
  <c r="H14" i="3"/>
  <c r="H15" i="3"/>
  <c r="G14" i="3"/>
  <c r="G15" i="3"/>
  <c r="G102" i="2"/>
  <c r="G100" i="2"/>
  <c r="G98" i="2"/>
  <c r="G96" i="2"/>
  <c r="G90" i="2"/>
  <c r="G88" i="2"/>
  <c r="G82" i="2"/>
  <c r="G80" i="2"/>
  <c r="G78" i="2"/>
  <c r="G76" i="2"/>
  <c r="G74" i="2"/>
  <c r="G72" i="2"/>
  <c r="G70" i="2"/>
  <c r="G58" i="2"/>
  <c r="G56" i="2"/>
  <c r="G54" i="2"/>
  <c r="C60" i="2" l="1"/>
  <c r="C198" i="2"/>
  <c r="C260" i="2"/>
  <c r="I14" i="3"/>
  <c r="I15" i="3"/>
  <c r="C182" i="2"/>
  <c r="C210" i="2"/>
  <c r="C226" i="2"/>
  <c r="C172" i="2"/>
  <c r="C152" i="2"/>
  <c r="C133" i="2"/>
  <c r="C84" i="2"/>
  <c r="C92" i="2"/>
  <c r="C104" i="2"/>
  <c r="F137" i="2" l="1"/>
  <c r="B329" i="2"/>
  <c r="C344" i="2"/>
  <c r="C320" i="2"/>
  <c r="B326" i="2"/>
  <c r="F136" i="2"/>
  <c r="B337" i="2" s="1"/>
  <c r="F248" i="2"/>
  <c r="B340" i="2" s="1"/>
  <c r="F260" i="2"/>
  <c r="B341" i="2" s="1"/>
  <c r="F226" i="2"/>
  <c r="B339" i="2" s="1"/>
  <c r="C321" i="2" l="1"/>
  <c r="C323" i="2" s="1"/>
  <c r="A49" i="3"/>
  <c r="C346" i="2"/>
  <c r="C348" i="2" l="1"/>
  <c r="B45" i="3" s="1"/>
  <c r="B330" i="2" s="1"/>
  <c r="B43" i="3"/>
  <c r="C350" i="2"/>
  <c r="C39" i="3" s="1"/>
  <c r="B36" i="3" l="1"/>
  <c r="F36" i="3" s="1"/>
  <c r="D36" i="3" s="1"/>
  <c r="H36" i="3" s="1"/>
  <c r="C36" i="3" s="1"/>
  <c r="A50" i="3"/>
  <c r="A53" i="3"/>
  <c r="B38" i="3"/>
  <c r="C38" i="3" s="1"/>
  <c r="B41" i="3" l="1"/>
  <c r="A52" i="3"/>
  <c r="A55" i="3"/>
  <c r="A54" i="3"/>
  <c r="A51" i="3"/>
</calcChain>
</file>

<file path=xl/sharedStrings.xml><?xml version="1.0" encoding="utf-8"?>
<sst xmlns="http://schemas.openxmlformats.org/spreadsheetml/2006/main" count="378" uniqueCount="210">
  <si>
    <t>Earnings</t>
  </si>
  <si>
    <t>Salary or wages (take home)</t>
  </si>
  <si>
    <t>Partner salary or wages (take home)</t>
  </si>
  <si>
    <t>Other earnings (including self-employment)</t>
  </si>
  <si>
    <t>Jobseekers allowance</t>
  </si>
  <si>
    <t>Income Support</t>
  </si>
  <si>
    <t>Working tax credit</t>
  </si>
  <si>
    <t>Child Tax Credit</t>
  </si>
  <si>
    <t>Child benefit</t>
  </si>
  <si>
    <t>Local housing allowance/housing benefit</t>
  </si>
  <si>
    <t>Disability benefits</t>
  </si>
  <si>
    <t>Employment and Support allowance (ESA)</t>
  </si>
  <si>
    <t>Statutory sick pay SSP</t>
  </si>
  <si>
    <t>Pensions</t>
  </si>
  <si>
    <t>State pensions</t>
  </si>
  <si>
    <t>Private work pensions</t>
  </si>
  <si>
    <t>Maintenance or child support</t>
  </si>
  <si>
    <t>Boarders or lodgers</t>
  </si>
  <si>
    <t>Non-dependants’ contributions</t>
  </si>
  <si>
    <t>Student loans and grants</t>
  </si>
  <si>
    <t>Rent</t>
  </si>
  <si>
    <t>Mortgage</t>
  </si>
  <si>
    <t>Secured loan(s)*</t>
  </si>
  <si>
    <t>Mortgage endowment premium</t>
  </si>
  <si>
    <t>Service charge or ground rent</t>
  </si>
  <si>
    <t>Council tax</t>
  </si>
  <si>
    <t>Gas</t>
  </si>
  <si>
    <t>Electricity</t>
  </si>
  <si>
    <t>Other household fuels (oil, coal etc.)</t>
  </si>
  <si>
    <t>Water</t>
  </si>
  <si>
    <t xml:space="preserve">Appliance and furniture rental HP/conditional sale </t>
  </si>
  <si>
    <t>Total</t>
  </si>
  <si>
    <t>Childcare costs</t>
  </si>
  <si>
    <t>Adult-care costs</t>
  </si>
  <si>
    <t>Child maintenance or child support</t>
  </si>
  <si>
    <t>Prescriptions and medicines</t>
  </si>
  <si>
    <t>Dentistry and opticians</t>
  </si>
  <si>
    <t>Other costs (please detail)</t>
  </si>
  <si>
    <t>Public transport</t>
  </si>
  <si>
    <t>Hire purchase or conditional sale vehicle</t>
  </si>
  <si>
    <t>Car insurance</t>
  </si>
  <si>
    <t>Road tax</t>
  </si>
  <si>
    <t>MOT and on-going maintenance</t>
  </si>
  <si>
    <t>Breakdown cover</t>
  </si>
  <si>
    <t xml:space="preserve">Fuel and parking </t>
  </si>
  <si>
    <t>Other costs (including taxis)</t>
  </si>
  <si>
    <t>School uniform</t>
  </si>
  <si>
    <t>After school clubs and school trips</t>
  </si>
  <si>
    <t>Pension payments</t>
  </si>
  <si>
    <t>Life insurance</t>
  </si>
  <si>
    <t>Mortgage payment protection insurance</t>
  </si>
  <si>
    <t>Buildings and contents insurance</t>
  </si>
  <si>
    <t>Health insurance (medical/accident/dental)</t>
  </si>
  <si>
    <t>Professional courses</t>
  </si>
  <si>
    <t>Union fees</t>
  </si>
  <si>
    <t>Professional fees</t>
  </si>
  <si>
    <t>Other (please detail)</t>
  </si>
  <si>
    <t>Home phone, internet and TV package</t>
  </si>
  <si>
    <t>Mobile phone</t>
  </si>
  <si>
    <t>Hobbies, leisure or sport</t>
  </si>
  <si>
    <t>Gifts</t>
  </si>
  <si>
    <t>Pocket money</t>
  </si>
  <si>
    <t>Groceries</t>
  </si>
  <si>
    <t>Nappies and baby items</t>
  </si>
  <si>
    <t>School meals and meals at work</t>
  </si>
  <si>
    <t>Laundry and dry cleaning</t>
  </si>
  <si>
    <t>Alcohol</t>
  </si>
  <si>
    <t>Smoking products</t>
  </si>
  <si>
    <t>Vets bills and pet insurance</t>
  </si>
  <si>
    <t>House repairs and maintenance</t>
  </si>
  <si>
    <t>Clothing and footwear</t>
  </si>
  <si>
    <t>Hairdressing</t>
  </si>
  <si>
    <t>Toiletries</t>
  </si>
  <si>
    <t>Number of vehicles in household:</t>
  </si>
  <si>
    <t>Number of people in household:</t>
  </si>
  <si>
    <t>Agreement number:</t>
  </si>
  <si>
    <t>Number of dependent children:</t>
  </si>
  <si>
    <t>Over 16:</t>
  </si>
  <si>
    <t>Under 16:</t>
  </si>
  <si>
    <t>Other Dependents:</t>
  </si>
  <si>
    <t>Housing Ownership:</t>
  </si>
  <si>
    <t>Employment:</t>
  </si>
  <si>
    <t>Full Time:</t>
  </si>
  <si>
    <t>Owner:</t>
  </si>
  <si>
    <t>Mortgage:</t>
  </si>
  <si>
    <t>Living with Parents:</t>
  </si>
  <si>
    <t>Tenant Private:</t>
  </si>
  <si>
    <t>Tenant - Social:</t>
  </si>
  <si>
    <t>Other (please state):</t>
  </si>
  <si>
    <t>Part Time:</t>
  </si>
  <si>
    <t>Unemployed:</t>
  </si>
  <si>
    <t xml:space="preserve">Not working due to illness/disability </t>
  </si>
  <si>
    <t>Amount (£)</t>
  </si>
  <si>
    <t>Frequency</t>
  </si>
  <si>
    <t>Notes</t>
  </si>
  <si>
    <t>Calculated Monthly</t>
  </si>
  <si>
    <t>Payment Periods</t>
  </si>
  <si>
    <t>Monthly</t>
  </si>
  <si>
    <t>Weekly</t>
  </si>
  <si>
    <t>Quarterly</t>
  </si>
  <si>
    <t>4 Weekly</t>
  </si>
  <si>
    <t>Annually</t>
  </si>
  <si>
    <t>Other 
(please state)</t>
  </si>
  <si>
    <t>Self</t>
  </si>
  <si>
    <t>Partner</t>
  </si>
  <si>
    <t>Benefits and Tax Credits</t>
  </si>
  <si>
    <t>Total Benefits per Month</t>
  </si>
  <si>
    <t>Total Salary and Wages per Month</t>
  </si>
  <si>
    <t>Other benefits/Tax credits (Maternity benefits)</t>
  </si>
  <si>
    <t>Other Income</t>
  </si>
  <si>
    <t>Total Other Income per Month</t>
  </si>
  <si>
    <t>Home and Contents and Utility bills</t>
  </si>
  <si>
    <t>Total Home and Contents and Utility bills per Month</t>
  </si>
  <si>
    <t>Care and Health Costs</t>
  </si>
  <si>
    <t>Total Care and Health Costs per Month</t>
  </si>
  <si>
    <t>Transport and Travel Costs</t>
  </si>
  <si>
    <t>Total Transport and Travel per Month</t>
  </si>
  <si>
    <t>School Costs</t>
  </si>
  <si>
    <t>Total School Costs per Month</t>
  </si>
  <si>
    <t>Pensions and Insurance</t>
  </si>
  <si>
    <t>Professional Costs</t>
  </si>
  <si>
    <t>Communication and Leisure</t>
  </si>
  <si>
    <t>Total Professional Costs per Month</t>
  </si>
  <si>
    <t>Total Communication &amp; Leisure Costs per Month</t>
  </si>
  <si>
    <t>Total Food and Housekeeping Costs per Month</t>
  </si>
  <si>
    <t>Personal Costs</t>
  </si>
  <si>
    <t>Total Personal Costs per Month</t>
  </si>
  <si>
    <t>Total Monthly Income</t>
  </si>
  <si>
    <t xml:space="preserve"> </t>
  </si>
  <si>
    <t>Food and Housekeeping</t>
  </si>
  <si>
    <t>Spending Guidelines</t>
  </si>
  <si>
    <t>1st Adult</t>
  </si>
  <si>
    <t>Additional Adults</t>
  </si>
  <si>
    <t>Children 16+</t>
  </si>
  <si>
    <t>Children &lt;16 years</t>
  </si>
  <si>
    <t>Comms &amp; Leisure</t>
  </si>
  <si>
    <t>Housekeeping</t>
  </si>
  <si>
    <t>Personal</t>
  </si>
  <si>
    <t>Warnings:</t>
  </si>
  <si>
    <t>Creditor</t>
  </si>
  <si>
    <t>Total Owed (£)</t>
  </si>
  <si>
    <t>Repayment Amt(£)</t>
  </si>
  <si>
    <t>Total Outstanding Debt</t>
  </si>
  <si>
    <t>Non - Ikano Debt</t>
  </si>
  <si>
    <t>Ikano Debt</t>
  </si>
  <si>
    <t>Total Balance</t>
  </si>
  <si>
    <t>Monthly Payments</t>
  </si>
  <si>
    <t>Proportional payment amount</t>
  </si>
  <si>
    <t>Self Employed</t>
  </si>
  <si>
    <t>Retired</t>
  </si>
  <si>
    <t>Yes</t>
  </si>
  <si>
    <t>No</t>
  </si>
  <si>
    <t>n/a</t>
  </si>
  <si>
    <t>Extra per Month</t>
  </si>
  <si>
    <t>Total per Month</t>
  </si>
  <si>
    <t>Total Amount Available after deducting non Ikano Debt</t>
  </si>
  <si>
    <t>Arrears</t>
  </si>
  <si>
    <t>Savings</t>
  </si>
  <si>
    <t>Savings amount</t>
  </si>
  <si>
    <t>prop over min</t>
  </si>
  <si>
    <t>balance repay</t>
  </si>
  <si>
    <t>Are all non-priority Debts up to date?</t>
  </si>
  <si>
    <t>Total Amount Available for Non-priority Creditors</t>
  </si>
  <si>
    <t>Total non-priority Debts per Month</t>
  </si>
  <si>
    <t>Unsecured / Non-Priority Debts</t>
  </si>
  <si>
    <t>Total monthly expenditure</t>
  </si>
  <si>
    <t>non proportional amount available</t>
  </si>
  <si>
    <t>MTP Amount</t>
  </si>
  <si>
    <t>MTP payments</t>
  </si>
  <si>
    <t>Reage possible</t>
  </si>
  <si>
    <t>Proportional Payment Amount</t>
  </si>
  <si>
    <t>Refer for Debt Advice?</t>
  </si>
  <si>
    <t>Notes - Please add notes giving explanations to form answers where possible</t>
  </si>
  <si>
    <t>Total available after all expenditure</t>
  </si>
  <si>
    <t>Total monthly expenditure Excluding non priority debt</t>
  </si>
  <si>
    <t xml:space="preserve">Please enter details of ALL other non-secured borrowing - i.e. credit cards, loans, store cards </t>
  </si>
  <si>
    <t>Total savings per Month</t>
  </si>
  <si>
    <t>IKANO Monthly Payment Amount:</t>
  </si>
  <si>
    <t>IKANO Arrears Balance:</t>
  </si>
  <si>
    <t>IKANO Current Balance:</t>
  </si>
  <si>
    <t>Are priority Bills (Mortgage, Council Tax, Gas, Electric, Water) up to date?</t>
  </si>
  <si>
    <t>balance repaid months</t>
  </si>
  <si>
    <t>Date of Completion:</t>
  </si>
  <si>
    <t xml:space="preserve">Thank you for downloading this Income and Expenditure form, often referred to as an I&amp;E
</t>
  </si>
  <si>
    <t xml:space="preserve">Please be aware that should we set up a payment arrangement with you, this could be reported to credit reference agencies, and this could impact your ability to get credit in the future.
We will not set up a payment arrangement without your consent, and this will mean that we will need to talk to you to make sure that anything we set up is suitable and agreed.
</t>
  </si>
  <si>
    <t>Full Name:</t>
  </si>
  <si>
    <t>Post Code:</t>
  </si>
  <si>
    <t>Phone Number:</t>
  </si>
  <si>
    <t>Best Time of Contact:</t>
  </si>
  <si>
    <t>Offer of payment (and Notes). 
If you have a payment amount in mind, you can enter that here. We cannot agree to anything without speaking with you.</t>
  </si>
  <si>
    <t>Please use this space to tell us anything about your circumstance that you feel would be helpful</t>
  </si>
  <si>
    <t>Household information:</t>
  </si>
  <si>
    <t>1. Ikano Bank Information</t>
  </si>
  <si>
    <t>2. Customer Information</t>
  </si>
  <si>
    <t>3. INCOME</t>
  </si>
  <si>
    <t>4. Outgoings</t>
  </si>
  <si>
    <t>5. Savings</t>
  </si>
  <si>
    <t>6. Other Non-Priority Debts - unsecured borrowing excluding Ikano Bank</t>
  </si>
  <si>
    <t>7. Additional information</t>
  </si>
  <si>
    <t>8. Summary</t>
  </si>
  <si>
    <t xml:space="preserve">Thank you for taking the time to complete this form.
Please send it </t>
  </si>
  <si>
    <t xml:space="preserve">Once we have received the form, we will review it and contact you. We will try our best to call at a time suitable to you, but we cannot guarantee that. </t>
  </si>
  <si>
    <t>If we call at a time that is not ideal, we will try to re-schedule with you</t>
  </si>
  <si>
    <r>
      <rPr>
        <u/>
        <sz val="11"/>
        <color theme="1"/>
        <rFont val="Calibri"/>
        <family val="2"/>
        <scheme val="minor"/>
      </rPr>
      <t>5. Savings</t>
    </r>
    <r>
      <rPr>
        <sz val="11"/>
        <color theme="1"/>
        <rFont val="Calibri"/>
        <family val="2"/>
        <scheme val="minor"/>
      </rPr>
      <t xml:space="preserve">
It is advisable to try to save a little each month to help you should there be any unforeseen circumstances. 
SFS suggest up to £25, please include some information in the notes section if should you think this amount should be different.
</t>
    </r>
    <r>
      <rPr>
        <u/>
        <sz val="11"/>
        <color theme="1"/>
        <rFont val="Calibri"/>
        <family val="2"/>
        <scheme val="minor"/>
      </rPr>
      <t>6. Non-priority Debts</t>
    </r>
    <r>
      <rPr>
        <sz val="11"/>
        <color theme="1"/>
        <rFont val="Calibri"/>
        <family val="2"/>
        <scheme val="minor"/>
      </rPr>
      <t xml:space="preserve">
This section must include all other loans you have. such as:
Credit Cards: State the amount owed and the monthly payment.
Loans: Include details of personal or payday loans.
Overdrafts: Note your overdraft usage and any associated fees.
Include the creditor’s name, the total amount owed, and any agreed repayment amounts.
</t>
    </r>
    <r>
      <rPr>
        <u/>
        <sz val="11"/>
        <color theme="1"/>
        <rFont val="Calibri"/>
        <family val="2"/>
        <scheme val="minor"/>
      </rPr>
      <t>7. Additional Information</t>
    </r>
    <r>
      <rPr>
        <sz val="11"/>
        <color theme="1"/>
        <rFont val="Calibri"/>
        <family val="2"/>
        <scheme val="minor"/>
      </rPr>
      <t xml:space="preserve">
Please use the free text box to provide us with any information that might help us when reviewing this form.
</t>
    </r>
    <r>
      <rPr>
        <u/>
        <sz val="11"/>
        <color theme="1"/>
        <rFont val="Calibri"/>
        <family val="2"/>
        <scheme val="minor"/>
      </rPr>
      <t>8. Summary</t>
    </r>
    <r>
      <rPr>
        <sz val="11"/>
        <color theme="1"/>
        <rFont val="Calibri"/>
        <family val="2"/>
        <scheme val="minor"/>
      </rPr>
      <t xml:space="preserve">
This section will show you a summary of the information you have put in, and will prompt you if there is important information missing.
</t>
    </r>
  </si>
  <si>
    <r>
      <rPr>
        <b/>
        <sz val="11"/>
        <color theme="1"/>
        <rFont val="Calibri"/>
        <family val="2"/>
        <scheme val="minor"/>
      </rPr>
      <t>What to include and why</t>
    </r>
    <r>
      <rPr>
        <sz val="11"/>
        <color theme="1"/>
        <rFont val="Calibri"/>
        <family val="2"/>
        <scheme val="minor"/>
      </rPr>
      <t xml:space="preserve">
</t>
    </r>
    <r>
      <rPr>
        <u/>
        <sz val="11"/>
        <color theme="1"/>
        <rFont val="Calibri"/>
        <family val="2"/>
        <scheme val="minor"/>
      </rPr>
      <t>1. Ikano Bank information</t>
    </r>
    <r>
      <rPr>
        <sz val="11"/>
        <color theme="1"/>
        <rFont val="Calibri"/>
        <family val="2"/>
        <scheme val="minor"/>
      </rPr>
      <t xml:space="preserve">
This section of the form is about the loan or credit agreement you have with Ikano Bank. 
Please complete as much as possible as it can give you an indication of whether we can help or not. If you don't have this to hand we can complete this section when you send the form to us.
</t>
    </r>
    <r>
      <rPr>
        <u/>
        <sz val="11"/>
        <color theme="1"/>
        <rFont val="Calibri"/>
        <family val="2"/>
        <scheme val="minor"/>
      </rPr>
      <t xml:space="preserve">2. Customer information </t>
    </r>
    <r>
      <rPr>
        <sz val="11"/>
        <color theme="1"/>
        <rFont val="Calibri"/>
        <family val="2"/>
        <scheme val="minor"/>
      </rPr>
      <t xml:space="preserve">
This gives helps us to locate your account and understand your situation. There are different allowances depending on different scenarios.
</t>
    </r>
    <r>
      <rPr>
        <u/>
        <sz val="11"/>
        <color theme="1"/>
        <rFont val="Calibri"/>
        <family val="2"/>
        <scheme val="minor"/>
      </rPr>
      <t>3. Income</t>
    </r>
    <r>
      <rPr>
        <sz val="11"/>
        <color theme="1"/>
        <rFont val="Calibri"/>
        <family val="2"/>
        <scheme val="minor"/>
      </rPr>
      <t xml:space="preserve">
Include all sources of income you receive, such as:
         -Wages/Salary: Enter your take-home pay after tax.
         -Benefits/Tax Credits: Specify any state support you receive.
         -Other Income: List additional sources like pensions, rental income, or financial support from others.
**</t>
    </r>
    <r>
      <rPr>
        <b/>
        <sz val="11"/>
        <color theme="1"/>
        <rFont val="Calibri"/>
        <family val="2"/>
        <scheme val="minor"/>
      </rPr>
      <t>Tip</t>
    </r>
    <r>
      <rPr>
        <sz val="11"/>
        <color theme="1"/>
        <rFont val="Calibri"/>
        <family val="2"/>
        <scheme val="minor"/>
      </rPr>
      <t xml:space="preserve">: You can change the selection on the frequency on individual items, so you don't have to calculate things monthly or annually. 
</t>
    </r>
    <r>
      <rPr>
        <u/>
        <sz val="11"/>
        <color theme="1"/>
        <rFont val="Calibri"/>
        <family val="2"/>
        <scheme val="minor"/>
      </rPr>
      <t>4. Outgoings</t>
    </r>
    <r>
      <rPr>
        <sz val="11"/>
        <color theme="1"/>
        <rFont val="Calibri"/>
        <family val="2"/>
        <scheme val="minor"/>
      </rPr>
      <t xml:space="preserve">
Provide details of all regular expenses. Use accurate figures based on your recent spending or bills. 
We need to know what expenses you have so we can set up a fair arrangement allowing for your other expenses.
         -Priority Debts: Please confirm whether your priority debts are up to date. These relate to your housing, and heating needs.
If you are behind on priority debts we recommend that you speak to a specialist Debt Advisory service. Details can be seen on our website at </t>
    </r>
    <r>
      <rPr>
        <b/>
        <sz val="11"/>
        <color theme="1"/>
        <rFont val="Calibri"/>
        <family val="2"/>
        <scheme val="minor"/>
      </rPr>
      <t>ikano.co.uk/help-and-advice/financial-support/debt-help</t>
    </r>
    <r>
      <rPr>
        <sz val="11"/>
        <color theme="1"/>
        <rFont val="Calibri"/>
        <family val="2"/>
        <scheme val="minor"/>
      </rPr>
      <t xml:space="preserve">
</t>
    </r>
    <r>
      <rPr>
        <b/>
        <sz val="11"/>
        <color theme="1"/>
        <rFont val="Calibri"/>
        <family val="2"/>
        <scheme val="minor"/>
      </rPr>
      <t>Tip</t>
    </r>
    <r>
      <rPr>
        <sz val="11"/>
        <color theme="1"/>
        <rFont val="Calibri"/>
        <family val="2"/>
        <scheme val="minor"/>
      </rPr>
      <t xml:space="preserve">: If expenses vary monthly, use the higher likely figure and include a note explaining this. 
</t>
    </r>
  </si>
  <si>
    <r>
      <rPr>
        <b/>
        <sz val="11"/>
        <color theme="1"/>
        <rFont val="Calibri"/>
        <family val="2"/>
        <scheme val="minor"/>
      </rPr>
      <t>Debt Advisory Services</t>
    </r>
    <r>
      <rPr>
        <sz val="11"/>
        <color theme="1"/>
        <rFont val="Calibri"/>
        <family val="2"/>
        <scheme val="minor"/>
      </rPr>
      <t xml:space="preserve">
You may benefit from speaking to an independent, impartial Debt Advisory Service if you are behind with your payments with Ikano Bank, another creditor, or are struggling to pay your bills.
Our website has further details of some providers who can help you with Free Independent advice and information: </t>
    </r>
    <r>
      <rPr>
        <b/>
        <sz val="11"/>
        <color theme="1"/>
        <rFont val="Calibri"/>
        <family val="2"/>
        <scheme val="minor"/>
      </rPr>
      <t>ikano.co.uk/help-and-advice/financial-support/debt-help</t>
    </r>
    <r>
      <rPr>
        <sz val="11"/>
        <color theme="1"/>
        <rFont val="Calibri"/>
        <family val="2"/>
        <scheme val="minor"/>
      </rPr>
      <t xml:space="preserve">
</t>
    </r>
  </si>
  <si>
    <r>
      <t xml:space="preserve">This form is based on the Standard Financial Statement (SFS) form and is designed to give a clear, fair, and standardised view of your financial situation. 
SFS is recognised across financial institutions and debt advice services and it ensures you're treated fairly and consistently, no matter who you're dealing with.
Once complete you can use this form for all your creditors, not just Ikano Bank - if you already have one completed from another lender, please send that to us.
</t>
    </r>
    <r>
      <rPr>
        <b/>
        <sz val="11"/>
        <color theme="1"/>
        <rFont val="Calibri"/>
        <family val="2"/>
        <scheme val="minor"/>
      </rPr>
      <t>Tips when completing:</t>
    </r>
    <r>
      <rPr>
        <sz val="11"/>
        <color theme="1"/>
        <rFont val="Calibri"/>
        <family val="2"/>
        <scheme val="minor"/>
      </rPr>
      <t xml:space="preserve">
         -Be honest and precise; this ensures the most suitable support can be offered.
         -Please include as much information as possible - this will give us the full understanding of your current situation
         -Use recent bank statements, payslips, and bills to help fill in the form.
         -Double-check all entries. 
         -Use the notes to give any explanations or comments. This can save time on us questioning information.
</t>
    </r>
  </si>
  <si>
    <r>
      <rPr>
        <b/>
        <sz val="11"/>
        <color theme="1"/>
        <rFont val="Calibri"/>
        <family val="2"/>
        <scheme val="minor"/>
      </rPr>
      <t>How the information is used</t>
    </r>
    <r>
      <rPr>
        <sz val="11"/>
        <color theme="1"/>
        <rFont val="Calibri"/>
        <family val="2"/>
        <scheme val="minor"/>
      </rPr>
      <t xml:space="preserve">
The information you provide will be used to:
         - Assess your ability to meet your financial commitments.
         - Create an affordable repayment plan if appropriate.
         - Offer support tailored to your circumstances.
         - Help us understand your situation and ensure fair and realistic expectations.
Your information is treated confidentially and anything included will not be passed to other creditors or credit reference agencies.
If you have any concerns about completing the form or need help filling it out, please contact us - we’re here to support you every step of the way.
You can call us on </t>
    </r>
    <r>
      <rPr>
        <b/>
        <sz val="11"/>
        <color theme="1"/>
        <rFont val="Calibri"/>
        <family val="2"/>
        <scheme val="minor"/>
      </rPr>
      <t>0333 155 4612 between 9am to 5pm Monday to Friday</t>
    </r>
    <r>
      <rPr>
        <sz val="11"/>
        <color theme="1"/>
        <rFont val="Calibri"/>
        <family val="2"/>
        <scheme val="minor"/>
      </rPr>
      <t xml:space="preserve">, but please be aware we may need the information required in this form, so recommend you having this to hand before calling.
If you are in financial difficulty a phone call with us could take up to an hour.
</t>
    </r>
  </si>
  <si>
    <r>
      <rPr>
        <b/>
        <sz val="11"/>
        <color theme="1"/>
        <rFont val="Calibri"/>
        <family val="2"/>
        <scheme val="minor"/>
      </rPr>
      <t xml:space="preserve">Once complete 
</t>
    </r>
    <r>
      <rPr>
        <sz val="11"/>
        <color theme="1"/>
        <rFont val="Calibri"/>
        <family val="2"/>
        <scheme val="minor"/>
      </rPr>
      <t>Please check all sections have been fully completed, and review the 'Summary' section.
The form may highlight information that is missing within the summary section. Please make sure to check and review if there are any areas that need attention.</t>
    </r>
    <r>
      <rPr>
        <b/>
        <sz val="11"/>
        <color theme="1"/>
        <rFont val="Calibri"/>
        <family val="2"/>
        <scheme val="minor"/>
      </rPr>
      <t xml:space="preserve">
</t>
    </r>
    <r>
      <rPr>
        <sz val="11"/>
        <color theme="1"/>
        <rFont val="Calibri"/>
        <family val="2"/>
        <scheme val="minor"/>
      </rPr>
      <t xml:space="preserve">
Once you have completed the form, please email it to us at </t>
    </r>
    <r>
      <rPr>
        <b/>
        <sz val="11"/>
        <color rgb="FFFF0000"/>
        <rFont val="Calibri"/>
        <family val="2"/>
        <scheme val="minor"/>
      </rPr>
      <t>ikano.correspondence@dlcuk.com</t>
    </r>
    <r>
      <rPr>
        <sz val="11"/>
        <color theme="1"/>
        <rFont val="Calibri"/>
        <family val="2"/>
        <scheme val="minor"/>
      </rPr>
      <t xml:space="preserve">. Please include your surname and "Income and Expenditure" as the subject. e.g. SMITH INCOME AND EXPENDITURE. 
Once we have received the form, we will review it and contact you. We will try our best to call at a time suitable to you, but we cannot guarantee that. 
If we call at a time that is not ideal, we can re-schedule the call with you.
</t>
    </r>
  </si>
  <si>
    <r>
      <t xml:space="preserve">Please save the file and email it to us at </t>
    </r>
    <r>
      <rPr>
        <b/>
        <sz val="14"/>
        <color rgb="FFFF0000"/>
        <rFont val="Calibri"/>
        <family val="2"/>
        <scheme val="minor"/>
      </rPr>
      <t xml:space="preserve">ikano.correspondence@dlcuk.com  </t>
    </r>
    <r>
      <rPr>
        <sz val="14"/>
        <color theme="1"/>
        <rFont val="Calibri"/>
        <family val="2"/>
        <scheme val="minor"/>
      </rPr>
      <t xml:space="preserve">
Please include your surname and "Income and Expenditure" as the subject. i.e. SMITH INCOME AND EXPENDITURE.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</si>
</sst>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0.000000"/>
  </numFmts>
  <fonts count="19" x14ac:knownFonts="1">
    <font>
      <sz val="11"/>
      <color theme="1"/>
      <name val="Calibri"/>
      <family val="2"/>
      <scheme val="minor"/>
    </font>
    <font>
      <b/>
      <sz val="11"/>
      <color theme="1"/>
      <name val="Arial"/>
      <family val="2"/>
    </font>
    <font>
      <b/>
      <sz val="11"/>
      <color theme="1"/>
      <name val="Calibri"/>
      <family val="2"/>
      <scheme val="minor"/>
    </font>
    <font>
      <sz val="9"/>
      <color theme="1"/>
      <name val="Calibri"/>
      <family val="2"/>
      <scheme val="minor"/>
    </font>
    <font>
      <b/>
      <sz val="16"/>
      <color theme="1"/>
      <name val="Calibri"/>
      <family val="2"/>
      <scheme val="minor"/>
    </font>
    <font>
      <sz val="11"/>
      <color theme="0"/>
      <name val="Calibri"/>
      <family val="2"/>
      <scheme val="minor"/>
    </font>
    <font>
      <sz val="11"/>
      <color theme="0" tint="-4.9989318521683403E-2"/>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9"/>
      <color rgb="FFFF0000"/>
      <name val="Calibri"/>
      <family val="2"/>
      <scheme val="minor"/>
    </font>
    <font>
      <b/>
      <sz val="11"/>
      <color rgb="FFFF0000"/>
      <name val="Calibri"/>
      <family val="2"/>
      <scheme val="minor"/>
    </font>
    <font>
      <b/>
      <sz val="16"/>
      <color rgb="FFFF0000"/>
      <name val="Calibri"/>
      <family val="2"/>
      <scheme val="minor"/>
    </font>
    <font>
      <b/>
      <sz val="10"/>
      <color rgb="FFFF0000"/>
      <name val="Calibri"/>
      <family val="2"/>
      <scheme val="minor"/>
    </font>
    <font>
      <sz val="11"/>
      <color rgb="FFFF0000"/>
      <name val="Calibri"/>
      <family val="2"/>
      <scheme val="minor"/>
    </font>
    <font>
      <u/>
      <sz val="11"/>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bgColor indexed="64"/>
      </patternFill>
    </fill>
    <fill>
      <patternFill patternType="solid">
        <fgColor theme="7" tint="0.59999389629810485"/>
        <bgColor indexed="64"/>
      </patternFill>
    </fill>
  </fills>
  <borders count="28">
    <border>
      <left/>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theme="3" tint="0.39997558519241921"/>
      </bottom>
      <diagonal/>
    </border>
    <border>
      <left/>
      <right/>
      <top/>
      <bottom style="hair">
        <color theme="3" tint="0.3999450666829432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hair">
        <color theme="3" tint="0.39994506668294322"/>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3" tint="0.39997558519241921"/>
      </top>
      <bottom/>
      <diagonal/>
    </border>
    <border>
      <left/>
      <right/>
      <top/>
      <bottom style="dashed">
        <color theme="3"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5">
    <xf numFmtId="0" fontId="0" fillId="0" borderId="0" xfId="0"/>
    <xf numFmtId="0" fontId="0" fillId="0" borderId="7" xfId="0" applyBorder="1"/>
    <xf numFmtId="0" fontId="0" fillId="0" borderId="7" xfId="0" applyBorder="1" applyAlignment="1">
      <alignment wrapText="1"/>
    </xf>
    <xf numFmtId="0" fontId="0" fillId="5" borderId="7" xfId="0" applyFill="1" applyBorder="1" applyAlignment="1">
      <alignment wrapText="1"/>
    </xf>
    <xf numFmtId="0" fontId="0" fillId="2" borderId="7" xfId="0" applyFill="1" applyBorder="1"/>
    <xf numFmtId="0" fontId="2" fillId="0" borderId="0" xfId="0" applyFont="1" applyAlignment="1">
      <alignment horizontal="left"/>
    </xf>
    <xf numFmtId="164" fontId="2" fillId="0" borderId="0" xfId="0" applyNumberFormat="1" applyFont="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right"/>
    </xf>
    <xf numFmtId="0" fontId="0" fillId="0" borderId="5" xfId="0" applyBorder="1" applyAlignment="1">
      <alignment horizontal="left"/>
    </xf>
    <xf numFmtId="0" fontId="4" fillId="5" borderId="0" xfId="0" applyFont="1" applyFill="1"/>
    <xf numFmtId="0" fontId="2" fillId="4" borderId="5" xfId="0" applyFont="1" applyFill="1" applyBorder="1" applyAlignment="1">
      <alignment horizontal="left"/>
    </xf>
    <xf numFmtId="0" fontId="0" fillId="0" borderId="0" xfId="0" applyAlignment="1">
      <alignment wrapText="1"/>
    </xf>
    <xf numFmtId="0" fontId="0" fillId="0" borderId="0" xfId="0" applyAlignment="1">
      <alignment horizontal="left"/>
    </xf>
    <xf numFmtId="0" fontId="2" fillId="0" borderId="0" xfId="0" applyFont="1" applyAlignment="1">
      <alignment wrapText="1"/>
    </xf>
    <xf numFmtId="0" fontId="0" fillId="5" borderId="0" xfId="0" applyFill="1"/>
    <xf numFmtId="0" fontId="2" fillId="4" borderId="5" xfId="0" applyFont="1" applyFill="1" applyBorder="1" applyAlignment="1">
      <alignment horizontal="right"/>
    </xf>
    <xf numFmtId="0" fontId="4" fillId="5" borderId="5" xfId="0" applyFont="1" applyFill="1" applyBorder="1" applyAlignment="1">
      <alignment horizontal="left"/>
    </xf>
    <xf numFmtId="0" fontId="0" fillId="5" borderId="5" xfId="0" applyFill="1" applyBorder="1" applyAlignment="1">
      <alignment horizontal="left"/>
    </xf>
    <xf numFmtId="0" fontId="0" fillId="5" borderId="5" xfId="0" applyFill="1" applyBorder="1" applyAlignment="1">
      <alignment horizontal="right"/>
    </xf>
    <xf numFmtId="0" fontId="2" fillId="5" borderId="5" xfId="0" applyFont="1" applyFill="1" applyBorder="1" applyAlignment="1">
      <alignment horizontal="left"/>
    </xf>
    <xf numFmtId="0" fontId="2" fillId="4" borderId="5" xfId="0" applyFont="1" applyFill="1" applyBorder="1" applyAlignment="1">
      <alignment horizontal="center" vertical="center"/>
    </xf>
    <xf numFmtId="0" fontId="2" fillId="4" borderId="5" xfId="0" applyFont="1" applyFill="1" applyBorder="1" applyAlignment="1">
      <alignment horizontal="center"/>
    </xf>
    <xf numFmtId="0" fontId="0" fillId="0" borderId="6" xfId="0" applyBorder="1" applyProtection="1">
      <protection locked="0"/>
    </xf>
    <xf numFmtId="0" fontId="2" fillId="0" borderId="5" xfId="0" applyFont="1" applyBorder="1" applyAlignment="1">
      <alignment horizontal="right"/>
    </xf>
    <xf numFmtId="164" fontId="0" fillId="0" borderId="0" xfId="0" applyNumberFormat="1" applyAlignment="1">
      <alignment horizontal="center"/>
    </xf>
    <xf numFmtId="0" fontId="0" fillId="0" borderId="0" xfId="0" applyAlignment="1" applyProtection="1">
      <alignment horizontal="center"/>
      <protection locked="0"/>
    </xf>
    <xf numFmtId="0" fontId="0" fillId="0" borderId="0" xfId="0" applyAlignment="1">
      <alignment horizontal="center"/>
    </xf>
    <xf numFmtId="0" fontId="3" fillId="0" borderId="0" xfId="0" applyFont="1" applyAlignment="1">
      <alignment horizontal="right"/>
    </xf>
    <xf numFmtId="0" fontId="0" fillId="3" borderId="5" xfId="0" applyFill="1" applyBorder="1" applyAlignment="1" applyProtection="1">
      <alignment horizontal="left"/>
      <protection locked="0"/>
    </xf>
    <xf numFmtId="0" fontId="0" fillId="0" borderId="13" xfId="0" applyBorder="1"/>
    <xf numFmtId="0" fontId="0" fillId="0" borderId="9" xfId="0" applyBorder="1"/>
    <xf numFmtId="22" fontId="0" fillId="0" borderId="0" xfId="0" applyNumberFormat="1"/>
    <xf numFmtId="0" fontId="1" fillId="0" borderId="0" xfId="0" applyFont="1" applyAlignment="1">
      <alignment horizontal="right"/>
    </xf>
    <xf numFmtId="165" fontId="0" fillId="0" borderId="0" xfId="0" applyNumberFormat="1"/>
    <xf numFmtId="0" fontId="7" fillId="0" borderId="5" xfId="0" applyFont="1" applyBorder="1" applyAlignment="1">
      <alignment horizontal="right"/>
    </xf>
    <xf numFmtId="0" fontId="6" fillId="3" borderId="0" xfId="0" applyFont="1" applyFill="1" applyAlignment="1" applyProtection="1">
      <alignment horizontal="left"/>
      <protection locked="0"/>
    </xf>
    <xf numFmtId="0" fontId="0" fillId="0" borderId="0" xfId="0" applyAlignment="1">
      <alignment wrapText="1"/>
    </xf>
    <xf numFmtId="0" fontId="0" fillId="0" borderId="0" xfId="0"/>
    <xf numFmtId="0" fontId="2" fillId="4" borderId="5" xfId="0" applyFont="1" applyFill="1" applyBorder="1" applyAlignment="1">
      <alignment horizontal="center"/>
    </xf>
    <xf numFmtId="0" fontId="0" fillId="0" borderId="0" xfId="0" applyAlignment="1">
      <alignment horizontal="center"/>
    </xf>
    <xf numFmtId="0" fontId="0" fillId="0" borderId="6" xfId="0" applyBorder="1" applyProtection="1">
      <protection locked="0"/>
    </xf>
    <xf numFmtId="0" fontId="0" fillId="0" borderId="0" xfId="0"/>
    <xf numFmtId="0" fontId="0" fillId="0" borderId="0" xfId="0" applyProtection="1">
      <protection locked="0"/>
    </xf>
    <xf numFmtId="0" fontId="0" fillId="0" borderId="2" xfId="0" applyBorder="1"/>
    <xf numFmtId="0" fontId="0" fillId="0" borderId="3" xfId="0" applyBorder="1"/>
    <xf numFmtId="0" fontId="0" fillId="0" borderId="4" xfId="0" applyBorder="1"/>
    <xf numFmtId="0" fontId="0" fillId="0" borderId="8" xfId="0" applyBorder="1"/>
    <xf numFmtId="0" fontId="0" fillId="0" borderId="1" xfId="0" applyBorder="1"/>
    <xf numFmtId="0" fontId="0" fillId="0" borderId="0" xfId="0" applyAlignment="1">
      <alignment wrapText="1"/>
    </xf>
    <xf numFmtId="0" fontId="0" fillId="5" borderId="0" xfId="0" applyFill="1" applyProtection="1">
      <protection locked="0"/>
    </xf>
    <xf numFmtId="164" fontId="0" fillId="0" borderId="0" xfId="0" applyNumberFormat="1"/>
    <xf numFmtId="0" fontId="0" fillId="0" borderId="0" xfId="0" applyBorder="1" applyAlignment="1">
      <alignment horizontal="left"/>
    </xf>
    <xf numFmtId="6" fontId="0" fillId="0" borderId="0" xfId="0" applyNumberFormat="1"/>
    <xf numFmtId="0" fontId="0" fillId="6" borderId="0" xfId="0" applyFill="1"/>
    <xf numFmtId="0" fontId="2" fillId="0" borderId="0" xfId="0" applyFont="1" applyBorder="1" applyAlignment="1">
      <alignment horizontal="left"/>
    </xf>
    <xf numFmtId="0" fontId="2" fillId="0" borderId="0" xfId="0" applyFont="1" applyAlignment="1">
      <alignment wrapText="1"/>
    </xf>
    <xf numFmtId="0" fontId="2" fillId="0" borderId="0" xfId="0" applyFont="1" applyAlignment="1">
      <alignment wrapText="1"/>
    </xf>
    <xf numFmtId="0" fontId="0" fillId="0" borderId="0" xfId="0"/>
    <xf numFmtId="0" fontId="0" fillId="0" borderId="0" xfId="0" applyProtection="1">
      <protection locked="0"/>
    </xf>
    <xf numFmtId="8" fontId="2" fillId="0" borderId="0" xfId="0" applyNumberFormat="1" applyFont="1" applyBorder="1" applyAlignment="1">
      <alignment horizontal="left"/>
    </xf>
    <xf numFmtId="0" fontId="0" fillId="0" borderId="15" xfId="0" applyBorder="1"/>
    <xf numFmtId="0" fontId="0" fillId="0" borderId="16" xfId="0" applyBorder="1"/>
    <xf numFmtId="0" fontId="0" fillId="0" borderId="17" xfId="0" applyBorder="1"/>
    <xf numFmtId="0" fontId="0" fillId="0" borderId="0" xfId="0" applyBorder="1"/>
    <xf numFmtId="0" fontId="0" fillId="0" borderId="0" xfId="0" applyBorder="1" applyAlignment="1">
      <alignment horizontal="right"/>
    </xf>
    <xf numFmtId="0" fontId="0" fillId="0" borderId="0" xfId="0" applyBorder="1" applyAlignment="1">
      <alignment horizontal="center"/>
    </xf>
    <xf numFmtId="0" fontId="9" fillId="0" borderId="0" xfId="0" applyFont="1" applyBorder="1" applyAlignment="1" applyProtection="1">
      <alignment horizontal="center" vertical="center"/>
      <protection locked="0"/>
    </xf>
    <xf numFmtId="0" fontId="0" fillId="0" borderId="0" xfId="0" applyBorder="1" applyAlignment="1" applyProtection="1">
      <alignment wrapText="1"/>
    </xf>
    <xf numFmtId="0" fontId="10" fillId="0" borderId="0" xfId="0" applyFont="1" applyAlignment="1">
      <alignment horizontal="left" vertical="top"/>
    </xf>
    <xf numFmtId="0" fontId="11" fillId="0" borderId="0" xfId="0" applyFont="1"/>
    <xf numFmtId="0" fontId="12" fillId="5" borderId="0" xfId="0" applyFont="1" applyFill="1"/>
    <xf numFmtId="0" fontId="0" fillId="0" borderId="0" xfId="0"/>
    <xf numFmtId="0" fontId="0" fillId="0" borderId="3" xfId="0" applyBorder="1"/>
    <xf numFmtId="0" fontId="13" fillId="0" borderId="5" xfId="0" applyFont="1" applyBorder="1" applyAlignment="1">
      <alignment horizontal="right"/>
    </xf>
    <xf numFmtId="0" fontId="0" fillId="0" borderId="0" xfId="0"/>
    <xf numFmtId="0" fontId="14" fillId="0" borderId="2" xfId="0" applyFont="1" applyBorder="1"/>
    <xf numFmtId="0" fontId="0" fillId="0" borderId="0" xfId="0" applyProtection="1"/>
    <xf numFmtId="0" fontId="0" fillId="0" borderId="0" xfId="0" applyAlignment="1">
      <alignment wrapText="1"/>
    </xf>
    <xf numFmtId="0" fontId="0" fillId="0" borderId="0" xfId="0" applyProtection="1">
      <protection locked="0"/>
    </xf>
    <xf numFmtId="0" fontId="0" fillId="0" borderId="0" xfId="0" applyAlignment="1">
      <alignment wrapText="1"/>
    </xf>
    <xf numFmtId="0" fontId="0" fillId="0" borderId="0" xfId="0" applyAlignment="1">
      <alignment vertical="top" wrapText="1"/>
    </xf>
    <xf numFmtId="0" fontId="0" fillId="0" borderId="0" xfId="0"/>
    <xf numFmtId="0" fontId="16" fillId="8" borderId="0" xfId="0" applyFont="1" applyFill="1"/>
    <xf numFmtId="0" fontId="16" fillId="0" borderId="0" xfId="0" applyFont="1" applyAlignment="1">
      <alignment wrapText="1"/>
    </xf>
    <xf numFmtId="0" fontId="17" fillId="0" borderId="15" xfId="0" applyFont="1" applyBorder="1" applyAlignment="1">
      <alignment wrapText="1"/>
    </xf>
    <xf numFmtId="0" fontId="17" fillId="0" borderId="16" xfId="0" applyFont="1" applyBorder="1" applyAlignment="1">
      <alignment wrapText="1"/>
    </xf>
    <xf numFmtId="0" fontId="17" fillId="0" borderId="17" xfId="0" applyFont="1" applyBorder="1" applyAlignment="1">
      <alignment wrapText="1"/>
    </xf>
    <xf numFmtId="0" fontId="17" fillId="0" borderId="2" xfId="0" applyFont="1" applyBorder="1" applyAlignment="1">
      <alignment wrapText="1"/>
    </xf>
    <xf numFmtId="0" fontId="0" fillId="0" borderId="0" xfId="0" applyBorder="1" applyAlignment="1">
      <alignment wrapText="1"/>
    </xf>
    <xf numFmtId="0" fontId="0" fillId="0" borderId="3" xfId="0" applyBorder="1" applyAlignment="1">
      <alignment wrapText="1"/>
    </xf>
    <xf numFmtId="0" fontId="17" fillId="0" borderId="2" xfId="0" applyFont="1" applyBorder="1" applyAlignment="1"/>
    <xf numFmtId="0" fontId="0" fillId="0" borderId="0" xfId="0" applyBorder="1" applyAlignment="1"/>
    <xf numFmtId="0" fontId="0" fillId="0" borderId="3" xfId="0" applyBorder="1" applyAlignment="1"/>
    <xf numFmtId="0" fontId="17" fillId="0" borderId="4" xfId="0" applyFont="1" applyBorder="1" applyAlignment="1"/>
    <xf numFmtId="0" fontId="0" fillId="0" borderId="8" xfId="0" applyBorder="1" applyAlignment="1"/>
    <xf numFmtId="0" fontId="0" fillId="0" borderId="1" xfId="0" applyBorder="1" applyAlignment="1"/>
    <xf numFmtId="0" fontId="0" fillId="3" borderId="5" xfId="0" applyFill="1" applyBorder="1" applyAlignment="1" applyProtection="1">
      <alignment horizontal="left"/>
      <protection locked="0"/>
    </xf>
    <xf numFmtId="0" fontId="0" fillId="0" borderId="5" xfId="0" applyBorder="1" applyAlignment="1" applyProtection="1">
      <alignment horizontal="left"/>
      <protection locked="0"/>
    </xf>
    <xf numFmtId="0" fontId="0" fillId="0" borderId="14" xfId="0" applyFont="1" applyBorder="1" applyProtection="1">
      <protection locked="0"/>
    </xf>
    <xf numFmtId="49" fontId="0" fillId="3" borderId="5" xfId="0" applyNumberFormat="1" applyFill="1" applyBorder="1" applyAlignment="1" applyProtection="1">
      <alignment horizontal="left"/>
      <protection locked="0"/>
    </xf>
    <xf numFmtId="49" fontId="0" fillId="0" borderId="5" xfId="0" applyNumberFormat="1" applyBorder="1" applyAlignment="1" applyProtection="1">
      <alignment horizontal="left"/>
      <protection locked="0"/>
    </xf>
    <xf numFmtId="0" fontId="2" fillId="7" borderId="0" xfId="0" applyFont="1" applyFill="1" applyAlignment="1">
      <alignment horizontal="center" vertical="center" wrapText="1"/>
    </xf>
    <xf numFmtId="0" fontId="0" fillId="0" borderId="0" xfId="0" applyAlignment="1">
      <alignment horizontal="center" vertical="center" wrapText="1"/>
    </xf>
    <xf numFmtId="0" fontId="4" fillId="5" borderId="0" xfId="0" applyFont="1" applyFill="1" applyProtection="1"/>
    <xf numFmtId="0" fontId="0" fillId="0" borderId="0" xfId="0" applyProtection="1"/>
    <xf numFmtId="49" fontId="0" fillId="0" borderId="24" xfId="0" applyNumberFormat="1" applyBorder="1" applyAlignment="1"/>
    <xf numFmtId="49" fontId="0" fillId="0" borderId="25" xfId="0" applyNumberFormat="1" applyBorder="1" applyAlignment="1"/>
    <xf numFmtId="49" fontId="0" fillId="0" borderId="26" xfId="0" applyNumberFormat="1" applyBorder="1" applyAlignment="1"/>
    <xf numFmtId="0" fontId="11" fillId="0" borderId="27" xfId="0" applyFont="1" applyBorder="1" applyAlignment="1" applyProtection="1"/>
    <xf numFmtId="0" fontId="0" fillId="0" borderId="27" xfId="0" applyBorder="1" applyAlignment="1" applyProtection="1"/>
    <xf numFmtId="164" fontId="0" fillId="3" borderId="5" xfId="0" applyNumberFormat="1" applyFill="1" applyBorder="1" applyAlignment="1" applyProtection="1">
      <alignment horizontal="center"/>
      <protection locked="0"/>
    </xf>
    <xf numFmtId="164" fontId="2" fillId="3" borderId="5" xfId="0" applyNumberFormat="1" applyFont="1" applyFill="1" applyBorder="1" applyAlignment="1">
      <alignment horizontal="left"/>
    </xf>
    <xf numFmtId="0" fontId="2" fillId="0" borderId="5" xfId="0" applyFont="1" applyBorder="1" applyAlignment="1">
      <alignment horizontal="left"/>
    </xf>
    <xf numFmtId="8" fontId="2" fillId="3" borderId="5" xfId="0" applyNumberFormat="1" applyFont="1" applyFill="1" applyBorder="1" applyAlignment="1">
      <alignment horizontal="left"/>
    </xf>
    <xf numFmtId="8" fontId="2" fillId="0" borderId="5" xfId="0" applyNumberFormat="1" applyFont="1" applyBorder="1" applyAlignment="1">
      <alignment horizontal="left"/>
    </xf>
    <xf numFmtId="0" fontId="13" fillId="0" borderId="5" xfId="0" applyFont="1" applyBorder="1" applyAlignment="1">
      <alignment horizontal="left"/>
    </xf>
    <xf numFmtId="0" fontId="0" fillId="0" borderId="14" xfId="0" applyBorder="1" applyProtection="1">
      <protection locked="0"/>
    </xf>
    <xf numFmtId="0" fontId="0" fillId="0" borderId="0" xfId="0" applyAlignment="1">
      <alignment wrapText="1"/>
    </xf>
    <xf numFmtId="0" fontId="5" fillId="0" borderId="0" xfId="0" applyFont="1" applyAlignment="1">
      <alignment wrapText="1"/>
    </xf>
    <xf numFmtId="0" fontId="2" fillId="0" borderId="0" xfId="0" applyFont="1" applyAlignment="1">
      <alignment vertical="top" wrapText="1"/>
    </xf>
    <xf numFmtId="0" fontId="0" fillId="0" borderId="0" xfId="0" applyAlignment="1">
      <alignment vertical="top" wrapText="1"/>
    </xf>
    <xf numFmtId="164" fontId="0" fillId="0" borderId="0" xfId="0" applyNumberFormat="1" applyAlignment="1">
      <alignment horizontal="center"/>
    </xf>
    <xf numFmtId="0" fontId="0" fillId="0" borderId="0" xfId="0"/>
    <xf numFmtId="0" fontId="0" fillId="5" borderId="0" xfId="0" applyFill="1" applyProtection="1">
      <protection locked="0"/>
    </xf>
    <xf numFmtId="0" fontId="0" fillId="0" borderId="14" xfId="0" applyBorder="1" applyAlignment="1" applyProtection="1">
      <alignment wrapText="1"/>
      <protection locked="0"/>
    </xf>
    <xf numFmtId="164" fontId="0" fillId="0" borderId="0" xfId="0" applyNumberFormat="1" applyAlignment="1">
      <alignment horizontal="right"/>
    </xf>
    <xf numFmtId="0" fontId="2" fillId="4" borderId="5" xfId="0" applyFont="1" applyFill="1" applyBorder="1" applyAlignment="1">
      <alignment horizontal="center"/>
    </xf>
    <xf numFmtId="0" fontId="2" fillId="4" borderId="5" xfId="0" applyFont="1" applyFill="1" applyBorder="1"/>
    <xf numFmtId="14" fontId="0" fillId="3" borderId="5" xfId="0" applyNumberFormat="1" applyFill="1" applyBorder="1" applyAlignment="1" applyProtection="1">
      <alignment horizontal="left"/>
      <protection locked="0"/>
    </xf>
    <xf numFmtId="164" fontId="0" fillId="3" borderId="5" xfId="0" applyNumberFormat="1" applyFill="1" applyBorder="1" applyAlignment="1" applyProtection="1">
      <alignment horizontal="left"/>
      <protection locked="0"/>
    </xf>
    <xf numFmtId="164" fontId="0" fillId="0" borderId="5" xfId="0" applyNumberFormat="1" applyBorder="1" applyAlignment="1" applyProtection="1">
      <alignment horizontal="left"/>
      <protection locked="0"/>
    </xf>
    <xf numFmtId="0" fontId="0" fillId="0" borderId="0" xfId="0" applyAlignment="1">
      <alignment horizontal="right" wrapText="1"/>
    </xf>
    <xf numFmtId="0" fontId="7" fillId="0" borderId="5" xfId="0" applyFont="1" applyBorder="1" applyAlignment="1">
      <alignment horizontal="right"/>
    </xf>
    <xf numFmtId="0" fontId="8" fillId="0" borderId="5" xfId="0" applyFont="1" applyBorder="1" applyAlignment="1">
      <alignment horizontal="right"/>
    </xf>
    <xf numFmtId="0" fontId="2" fillId="0" borderId="0" xfId="0" applyFont="1" applyAlignment="1">
      <alignment wrapText="1"/>
    </xf>
    <xf numFmtId="0" fontId="4" fillId="4" borderId="5"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2" fillId="4" borderId="5" xfId="0" applyFont="1" applyFill="1" applyBorder="1" applyAlignment="1">
      <alignment horizontal="center" wrapText="1"/>
    </xf>
    <xf numFmtId="164" fontId="2" fillId="3" borderId="5" xfId="0" applyNumberFormat="1" applyFont="1" applyFill="1" applyBorder="1" applyAlignment="1">
      <alignment horizontal="center"/>
    </xf>
    <xf numFmtId="0" fontId="0" fillId="0" borderId="2" xfId="0" applyBorder="1"/>
    <xf numFmtId="0" fontId="0" fillId="0" borderId="3" xfId="0" applyBorder="1"/>
    <xf numFmtId="0" fontId="0" fillId="0" borderId="4" xfId="0" applyBorder="1"/>
    <xf numFmtId="0" fontId="0" fillId="0" borderId="8" xfId="0" applyBorder="1"/>
    <xf numFmtId="0" fontId="0" fillId="0" borderId="1" xfId="0" applyBorder="1"/>
    <xf numFmtId="0" fontId="2" fillId="0" borderId="18"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6" xfId="0" applyBorder="1" applyAlignment="1">
      <alignment horizontal="center"/>
    </xf>
    <xf numFmtId="0" fontId="0" fillId="0" borderId="16" xfId="0" applyBorder="1"/>
    <xf numFmtId="0" fontId="0" fillId="0" borderId="10" xfId="0" applyBorder="1" applyAlignment="1">
      <alignment wrapText="1"/>
    </xf>
    <xf numFmtId="0" fontId="0" fillId="0" borderId="11" xfId="0" applyBorder="1" applyAlignment="1"/>
    <xf numFmtId="0" fontId="0" fillId="0" borderId="12" xfId="0" applyBorder="1" applyAlignment="1"/>
    <xf numFmtId="0" fontId="0" fillId="0" borderId="16" xfId="0" applyBorder="1" applyAlignment="1">
      <alignment horizontal="center" wrapText="1"/>
    </xf>
    <xf numFmtId="0" fontId="0" fillId="0" borderId="16" xfId="0" applyBorder="1" applyAlignment="1">
      <alignment wrapText="1"/>
    </xf>
    <xf numFmtId="0" fontId="0" fillId="0" borderId="21" xfId="0" applyBorder="1"/>
    <xf numFmtId="0" fontId="0" fillId="0" borderId="22" xfId="0" applyBorder="1"/>
    <xf numFmtId="0" fontId="0" fillId="0" borderId="23" xfId="0" applyBorder="1"/>
    <xf numFmtId="0" fontId="3" fillId="0" borderId="0" xfId="0" applyFont="1" applyAlignment="1">
      <alignment horizontal="right"/>
    </xf>
    <xf numFmtId="0" fontId="0" fillId="0" borderId="0" xfId="0" applyAlignment="1">
      <alignment horizontal="right"/>
    </xf>
    <xf numFmtId="0" fontId="0" fillId="0" borderId="0" xfId="0" applyProtection="1">
      <protection locked="0"/>
    </xf>
    <xf numFmtId="0" fontId="0" fillId="0" borderId="6" xfId="0" applyBorder="1" applyProtection="1">
      <protection locked="0"/>
    </xf>
    <xf numFmtId="0" fontId="2" fillId="0" borderId="8" xfId="0" applyFont="1" applyBorder="1" applyAlignment="1" applyProtection="1">
      <alignment horizontal="center"/>
      <protection locked="0"/>
    </xf>
    <xf numFmtId="0" fontId="2" fillId="0" borderId="8" xfId="0" applyFont="1" applyBorder="1" applyAlignment="1">
      <alignment horizontal="center"/>
    </xf>
    <xf numFmtId="0" fontId="2"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cellXfs>
  <cellStyles count="1">
    <cellStyle name="Normal" xfId="0" builtinId="0"/>
  </cellStyles>
  <dxfs count="2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2" tint="-0.24994659260841701"/>
      </font>
    </dxf>
    <dxf>
      <font>
        <b val="0"/>
        <i val="0"/>
        <color theme="2" tint="-0.24994659260841701"/>
      </font>
    </dxf>
    <dxf>
      <font>
        <b val="0"/>
        <i val="0"/>
        <color theme="2" tint="-0.24994659260841701"/>
      </font>
    </dxf>
    <dxf>
      <font>
        <b val="0"/>
        <i val="0"/>
        <color theme="2" tint="-0.24994659260841701"/>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C37" noThreeD="1"/>
</file>

<file path=xl/ctrlProps/ctrlProp10.xml><?xml version="1.0" encoding="utf-8"?>
<formControlPr xmlns="http://schemas.microsoft.com/office/spreadsheetml/2009/9/main" objectType="CheckBox" fmlaLink="$G$44" noThreeD="1"/>
</file>

<file path=xl/ctrlProps/ctrlProp11.xml><?xml version="1.0" encoding="utf-8"?>
<formControlPr xmlns="http://schemas.microsoft.com/office/spreadsheetml/2009/9/main" objectType="CheckBox" fmlaLink="$G$45" noThreeD="1"/>
</file>

<file path=xl/ctrlProps/ctrlProp12.xml><?xml version="1.0" encoding="utf-8"?>
<formControlPr xmlns="http://schemas.microsoft.com/office/spreadsheetml/2009/9/main" objectType="CheckBox" fmlaLink="$G$46" noThreeD="1"/>
</file>

<file path=xl/ctrlProps/ctrlProp13.xml><?xml version="1.0" encoding="utf-8"?>
<formControlPr xmlns="http://schemas.microsoft.com/office/spreadsheetml/2009/9/main" objectType="CheckBox" fmlaLink="$C$47" noThreeD="1"/>
</file>

<file path=xl/ctrlProps/ctrlProp14.xml><?xml version="1.0" encoding="utf-8"?>
<formControlPr xmlns="http://schemas.microsoft.com/office/spreadsheetml/2009/9/main" objectType="CheckBox" fmlaLink="$H$44" noThreeD="1"/>
</file>

<file path=xl/ctrlProps/ctrlProp15.xml><?xml version="1.0" encoding="utf-8"?>
<formControlPr xmlns="http://schemas.microsoft.com/office/spreadsheetml/2009/9/main" objectType="CheckBox" fmlaLink="$H$45" noThreeD="1"/>
</file>

<file path=xl/ctrlProps/ctrlProp16.xml><?xml version="1.0" encoding="utf-8"?>
<formControlPr xmlns="http://schemas.microsoft.com/office/spreadsheetml/2009/9/main" objectType="CheckBox" fmlaLink="$H$46" noThreeD="1"/>
</file>

<file path=xl/ctrlProps/ctrlProp17.xml><?xml version="1.0" encoding="utf-8"?>
<formControlPr xmlns="http://schemas.microsoft.com/office/spreadsheetml/2009/9/main" objectType="CheckBox" fmlaLink="$D$44" noThreeD="1"/>
</file>

<file path=xl/ctrlProps/ctrlProp18.xml><?xml version="1.0" encoding="utf-8"?>
<formControlPr xmlns="http://schemas.microsoft.com/office/spreadsheetml/2009/9/main" objectType="CheckBox" fmlaLink="$D$45" noThreeD="1"/>
</file>

<file path=xl/ctrlProps/ctrlProp19.xml><?xml version="1.0" encoding="utf-8"?>
<formControlPr xmlns="http://schemas.microsoft.com/office/spreadsheetml/2009/9/main" objectType="CheckBox" fmlaLink="$D$46" noThreeD="1"/>
</file>

<file path=xl/ctrlProps/ctrlProp2.xml><?xml version="1.0" encoding="utf-8"?>
<formControlPr xmlns="http://schemas.microsoft.com/office/spreadsheetml/2009/9/main" objectType="CheckBox" fmlaLink="$C$38" noThreeD="1"/>
</file>

<file path=xl/ctrlProps/ctrlProp20.xml><?xml version="1.0" encoding="utf-8"?>
<formControlPr xmlns="http://schemas.microsoft.com/office/spreadsheetml/2009/9/main" objectType="CheckBox" fmlaLink="$D$47" noThreeD="1"/>
</file>

<file path=xl/ctrlProps/ctrlProp3.xml><?xml version="1.0" encoding="utf-8"?>
<formControlPr xmlns="http://schemas.microsoft.com/office/spreadsheetml/2009/9/main" objectType="CheckBox" fmlaLink="$C$39" noThreeD="1"/>
</file>

<file path=xl/ctrlProps/ctrlProp4.xml><?xml version="1.0" encoding="utf-8"?>
<formControlPr xmlns="http://schemas.microsoft.com/office/spreadsheetml/2009/9/main" objectType="CheckBox" fmlaLink="$G$37" noThreeD="1"/>
</file>

<file path=xl/ctrlProps/ctrlProp5.xml><?xml version="1.0" encoding="utf-8"?>
<formControlPr xmlns="http://schemas.microsoft.com/office/spreadsheetml/2009/9/main" objectType="CheckBox" fmlaLink="$G$38" noThreeD="1"/>
</file>

<file path=xl/ctrlProps/ctrlProp6.xml><?xml version="1.0" encoding="utf-8"?>
<formControlPr xmlns="http://schemas.microsoft.com/office/spreadsheetml/2009/9/main" objectType="CheckBox" fmlaLink="$G$39" noThreeD="1"/>
</file>

<file path=xl/ctrlProps/ctrlProp7.xml><?xml version="1.0" encoding="utf-8"?>
<formControlPr xmlns="http://schemas.microsoft.com/office/spreadsheetml/2009/9/main" objectType="CheckBox" fmlaLink="$C$44" noThreeD="1"/>
</file>

<file path=xl/ctrlProps/ctrlProp8.xml><?xml version="1.0" encoding="utf-8"?>
<formControlPr xmlns="http://schemas.microsoft.com/office/spreadsheetml/2009/9/main" objectType="CheckBox" fmlaLink="$C$45" noThreeD="1"/>
</file>

<file path=xl/ctrlProps/ctrlProp9.xml><?xml version="1.0" encoding="utf-8"?>
<formControlPr xmlns="http://schemas.microsoft.com/office/spreadsheetml/2009/9/main" objectType="CheckBox" fmlaLink="$C$46"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35</xdr:row>
          <xdr:rowOff>184150</xdr:rowOff>
        </xdr:from>
        <xdr:to>
          <xdr:col>2</xdr:col>
          <xdr:colOff>488950</xdr:colOff>
          <xdr:row>37</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184150</xdr:rowOff>
        </xdr:from>
        <xdr:to>
          <xdr:col>2</xdr:col>
          <xdr:colOff>412750</xdr:colOff>
          <xdr:row>38</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2</xdr:col>
          <xdr:colOff>412750</xdr:colOff>
          <xdr:row>39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36</xdr:row>
          <xdr:rowOff>12700</xdr:rowOff>
        </xdr:from>
        <xdr:to>
          <xdr:col>6</xdr:col>
          <xdr:colOff>400050</xdr:colOff>
          <xdr:row>37</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37</xdr:row>
          <xdr:rowOff>12700</xdr:rowOff>
        </xdr:from>
        <xdr:to>
          <xdr:col>6</xdr:col>
          <xdr:colOff>400050</xdr:colOff>
          <xdr:row>38</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38</xdr:row>
          <xdr:rowOff>12700</xdr:rowOff>
        </xdr:from>
        <xdr:to>
          <xdr:col>6</xdr:col>
          <xdr:colOff>400050</xdr:colOff>
          <xdr:row>39</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133350</xdr:colOff>
      <xdr:row>0</xdr:row>
      <xdr:rowOff>47625</xdr:rowOff>
    </xdr:from>
    <xdr:to>
      <xdr:col>1</xdr:col>
      <xdr:colOff>1007745</xdr:colOff>
      <xdr:row>2</xdr:row>
      <xdr:rowOff>202675</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a:stretch>
          <a:fillRect/>
        </a:stretch>
      </xdr:blipFill>
      <xdr:spPr>
        <a:xfrm>
          <a:off x="133350" y="47625"/>
          <a:ext cx="1188720" cy="502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42</xdr:row>
          <xdr:rowOff>184150</xdr:rowOff>
        </xdr:from>
        <xdr:to>
          <xdr:col>2</xdr:col>
          <xdr:colOff>476250</xdr:colOff>
          <xdr:row>44</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184150</xdr:rowOff>
        </xdr:from>
        <xdr:to>
          <xdr:col>2</xdr:col>
          <xdr:colOff>412750</xdr:colOff>
          <xdr:row>45</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184150</xdr:rowOff>
        </xdr:from>
        <xdr:to>
          <xdr:col>2</xdr:col>
          <xdr:colOff>412750</xdr:colOff>
          <xdr:row>46</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43</xdr:row>
          <xdr:rowOff>12700</xdr:rowOff>
        </xdr:from>
        <xdr:to>
          <xdr:col>6</xdr:col>
          <xdr:colOff>400050</xdr:colOff>
          <xdr:row>44</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44</xdr:row>
          <xdr:rowOff>12700</xdr:rowOff>
        </xdr:from>
        <xdr:to>
          <xdr:col>6</xdr:col>
          <xdr:colOff>400050</xdr:colOff>
          <xdr:row>45</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45</xdr:row>
          <xdr:rowOff>69850</xdr:rowOff>
        </xdr:from>
        <xdr:to>
          <xdr:col>6</xdr:col>
          <xdr:colOff>400050</xdr:colOff>
          <xdr:row>46</xdr:row>
          <xdr:rowOff>88900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165100</xdr:rowOff>
        </xdr:from>
        <xdr:to>
          <xdr:col>2</xdr:col>
          <xdr:colOff>412750</xdr:colOff>
          <xdr:row>46</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43</xdr:row>
          <xdr:rowOff>12700</xdr:rowOff>
        </xdr:from>
        <xdr:to>
          <xdr:col>7</xdr:col>
          <xdr:colOff>400050</xdr:colOff>
          <xdr:row>44</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44</xdr:row>
          <xdr:rowOff>12700</xdr:rowOff>
        </xdr:from>
        <xdr:to>
          <xdr:col>7</xdr:col>
          <xdr:colOff>400050</xdr:colOff>
          <xdr:row>45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45</xdr:row>
          <xdr:rowOff>69850</xdr:rowOff>
        </xdr:from>
        <xdr:to>
          <xdr:col>7</xdr:col>
          <xdr:colOff>400050</xdr:colOff>
          <xdr:row>46</xdr:row>
          <xdr:rowOff>88900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171450</xdr:rowOff>
        </xdr:from>
        <xdr:to>
          <xdr:col>3</xdr:col>
          <xdr:colOff>438150</xdr:colOff>
          <xdr:row>44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43</xdr:row>
          <xdr:rowOff>165100</xdr:rowOff>
        </xdr:from>
        <xdr:to>
          <xdr:col>3</xdr:col>
          <xdr:colOff>438150</xdr:colOff>
          <xdr:row>44</xdr:row>
          <xdr:rowOff>184150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44</xdr:row>
          <xdr:rowOff>184150</xdr:rowOff>
        </xdr:from>
        <xdr:to>
          <xdr:col>3</xdr:col>
          <xdr:colOff>438150</xdr:colOff>
          <xdr:row>46</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45</xdr:row>
          <xdr:rowOff>152400</xdr:rowOff>
        </xdr:from>
        <xdr:to>
          <xdr:col>3</xdr:col>
          <xdr:colOff>438150</xdr:colOff>
          <xdr:row>46</xdr:row>
          <xdr:rowOff>171450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2418522</xdr:colOff>
      <xdr:row>0</xdr:row>
      <xdr:rowOff>49696</xdr:rowOff>
    </xdr:from>
    <xdr:ext cx="4762500" cy="530658"/>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733261" y="49696"/>
          <a:ext cx="4762500"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2800"/>
            <a:t>Income and Expenditure</a:t>
          </a:r>
          <a:r>
            <a:rPr lang="en-GB" sz="2800" baseline="0"/>
            <a:t> Form</a:t>
          </a:r>
          <a:endParaRPr lang="en-GB" sz="2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E90C-860C-485F-8D0B-CA63BB95F736}">
  <dimension ref="A1:B9"/>
  <sheetViews>
    <sheetView showGridLines="0" showRowColHeaders="0" tabSelected="1" topLeftCell="B1" zoomScaleNormal="100" workbookViewId="0">
      <selection activeCell="B1" sqref="B1"/>
    </sheetView>
  </sheetViews>
  <sheetFormatPr defaultRowHeight="14.5" x14ac:dyDescent="0.35"/>
  <cols>
    <col min="1" max="1" width="5.26953125" style="83" customWidth="1"/>
    <col min="2" max="2" width="186.81640625" customWidth="1"/>
  </cols>
  <sheetData>
    <row r="1" spans="2:2" s="83" customFormat="1" x14ac:dyDescent="0.35">
      <c r="B1" s="81"/>
    </row>
    <row r="2" spans="2:2" ht="37" x14ac:dyDescent="0.45">
      <c r="B2" s="85" t="s">
        <v>183</v>
      </c>
    </row>
    <row r="3" spans="2:2" ht="159.5" x14ac:dyDescent="0.35">
      <c r="B3" s="79" t="s">
        <v>206</v>
      </c>
    </row>
    <row r="4" spans="2:2" ht="188.5" x14ac:dyDescent="0.35">
      <c r="B4" s="82" t="s">
        <v>207</v>
      </c>
    </row>
    <row r="5" spans="2:2" ht="116" x14ac:dyDescent="0.35">
      <c r="B5" s="79" t="s">
        <v>208</v>
      </c>
    </row>
    <row r="6" spans="2:2" ht="43.5" x14ac:dyDescent="0.35">
      <c r="B6" s="81" t="s">
        <v>184</v>
      </c>
    </row>
    <row r="7" spans="2:2" ht="319" x14ac:dyDescent="0.35">
      <c r="B7" s="82" t="s">
        <v>204</v>
      </c>
    </row>
    <row r="8" spans="2:2" s="83" customFormat="1" ht="246.5" x14ac:dyDescent="0.35">
      <c r="B8" s="81" t="s">
        <v>203</v>
      </c>
    </row>
    <row r="9" spans="2:2" ht="58" x14ac:dyDescent="0.35">
      <c r="B9" s="81" t="s">
        <v>205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Z364"/>
  <sheetViews>
    <sheetView showGridLines="0" zoomScaleNormal="100" workbookViewId="0">
      <selection activeCell="C176" sqref="C176:D176"/>
    </sheetView>
  </sheetViews>
  <sheetFormatPr defaultColWidth="9.1796875" defaultRowHeight="14.5" x14ac:dyDescent="0.35"/>
  <cols>
    <col min="1" max="1" width="4.7265625" customWidth="1"/>
    <col min="2" max="2" width="47.453125" customWidth="1"/>
    <col min="3" max="8" width="7.81640625" customWidth="1"/>
    <col min="10" max="18" width="7.81640625" customWidth="1"/>
    <col min="19" max="19" width="26.81640625" customWidth="1"/>
    <col min="20" max="20" width="18.7265625" customWidth="1"/>
    <col min="21" max="21" width="9.1796875" customWidth="1"/>
    <col min="22" max="22" width="16.453125" customWidth="1"/>
    <col min="23" max="24" width="9.1796875" customWidth="1"/>
  </cols>
  <sheetData>
    <row r="1" spans="2:26" ht="13.5" customHeight="1" x14ac:dyDescent="0.35">
      <c r="B1" s="166"/>
      <c r="C1" s="166"/>
      <c r="D1" s="166"/>
      <c r="E1" s="166"/>
      <c r="F1" s="166"/>
      <c r="G1" s="166"/>
      <c r="H1" s="166"/>
      <c r="I1" s="166"/>
      <c r="J1" s="166"/>
      <c r="K1" s="167"/>
      <c r="L1" s="167"/>
      <c r="M1" s="167"/>
      <c r="N1" s="167"/>
      <c r="O1" s="167"/>
      <c r="P1" s="167"/>
      <c r="Q1" s="167"/>
      <c r="R1" s="167"/>
    </row>
    <row r="2" spans="2:26" ht="13.5" customHeight="1" x14ac:dyDescent="0.35">
      <c r="B2" s="166"/>
      <c r="C2" s="166"/>
      <c r="D2" s="166"/>
      <c r="E2" s="166"/>
      <c r="F2" s="166"/>
      <c r="G2" s="166"/>
      <c r="H2" s="166"/>
      <c r="I2" s="166"/>
      <c r="J2" s="166"/>
      <c r="K2" s="167"/>
      <c r="L2" s="167"/>
      <c r="M2" s="167"/>
      <c r="N2" s="167"/>
      <c r="O2" s="167"/>
      <c r="P2" s="167"/>
      <c r="Q2" s="167"/>
      <c r="R2" s="167"/>
    </row>
    <row r="3" spans="2:26" ht="18" customHeight="1" x14ac:dyDescent="0.35">
      <c r="B3" s="29"/>
      <c r="C3" s="29"/>
      <c r="D3" s="29"/>
      <c r="E3" s="29"/>
      <c r="F3" s="29"/>
      <c r="G3" s="29"/>
      <c r="H3" s="29"/>
      <c r="I3" s="29"/>
      <c r="J3" s="29"/>
      <c r="K3" s="29"/>
      <c r="L3" s="29"/>
      <c r="M3" s="29"/>
      <c r="N3" s="29"/>
      <c r="O3" s="29"/>
      <c r="P3" s="29"/>
      <c r="Q3" s="29"/>
      <c r="R3" s="29"/>
    </row>
    <row r="4" spans="2:26" ht="21" x14ac:dyDescent="0.5">
      <c r="B4" s="18" t="s">
        <v>192</v>
      </c>
      <c r="C4" s="19"/>
      <c r="D4" s="19"/>
      <c r="E4" s="19"/>
      <c r="F4" s="19"/>
      <c r="G4" s="19"/>
      <c r="H4" s="19"/>
      <c r="I4" s="20"/>
      <c r="J4" s="21" t="s">
        <v>172</v>
      </c>
      <c r="K4" s="21"/>
      <c r="L4" s="21"/>
      <c r="M4" s="21"/>
      <c r="N4" s="21"/>
      <c r="O4" s="21"/>
      <c r="P4" s="21"/>
      <c r="Q4" s="21"/>
      <c r="R4" s="21"/>
    </row>
    <row r="5" spans="2:26" s="59" customFormat="1" x14ac:dyDescent="0.35">
      <c r="Z5" s="34"/>
    </row>
    <row r="6" spans="2:26" ht="15" customHeight="1" x14ac:dyDescent="0.35">
      <c r="B6" s="25" t="s">
        <v>182</v>
      </c>
      <c r="C6" s="130"/>
      <c r="D6" s="99"/>
      <c r="E6" s="99"/>
      <c r="F6" s="99"/>
      <c r="G6" s="99"/>
      <c r="J6" s="118"/>
      <c r="K6" s="118"/>
      <c r="L6" s="118"/>
      <c r="M6" s="118"/>
      <c r="N6" s="118"/>
      <c r="O6" s="118"/>
      <c r="P6" s="118"/>
      <c r="Q6" s="118"/>
      <c r="R6" s="118"/>
    </row>
    <row r="7" spans="2:26" x14ac:dyDescent="0.35">
      <c r="C7" s="70" t="str">
        <f>IF(C6="","Please enter the date this form was completed","")</f>
        <v>Please enter the date this form was completed</v>
      </c>
    </row>
    <row r="8" spans="2:26" x14ac:dyDescent="0.35">
      <c r="B8" s="25" t="s">
        <v>75</v>
      </c>
      <c r="C8" s="98"/>
      <c r="D8" s="99"/>
      <c r="E8" s="99"/>
      <c r="F8" s="99"/>
      <c r="G8" s="99"/>
      <c r="J8" s="100"/>
      <c r="K8" s="100"/>
      <c r="L8" s="100"/>
      <c r="M8" s="100"/>
      <c r="N8" s="100"/>
      <c r="O8" s="100"/>
      <c r="P8" s="100"/>
      <c r="Q8" s="100"/>
      <c r="R8" s="100"/>
      <c r="T8" t="s">
        <v>128</v>
      </c>
    </row>
    <row r="9" spans="2:26" x14ac:dyDescent="0.35">
      <c r="C9" s="70" t="str">
        <f>IF(C8="","Enter Ikano Account Number","")</f>
        <v>Enter Ikano Account Number</v>
      </c>
      <c r="Z9" s="34"/>
    </row>
    <row r="10" spans="2:26" x14ac:dyDescent="0.35">
      <c r="B10" s="25" t="s">
        <v>179</v>
      </c>
      <c r="C10" s="131"/>
      <c r="D10" s="132"/>
      <c r="E10" s="132"/>
      <c r="F10" s="132"/>
      <c r="G10" s="132"/>
      <c r="J10" s="118"/>
      <c r="K10" s="118"/>
      <c r="L10" s="118"/>
      <c r="M10" s="118"/>
      <c r="N10" s="118"/>
      <c r="O10" s="118"/>
      <c r="P10" s="118"/>
      <c r="Q10" s="118"/>
      <c r="R10" s="118"/>
      <c r="Z10" s="34"/>
    </row>
    <row r="11" spans="2:26" x14ac:dyDescent="0.35">
      <c r="C11" s="70" t="str">
        <f>IF(C10="","Enter Total Current Balance For Ikano Loan/Card","")</f>
        <v>Enter Total Current Balance For Ikano Loan/Card</v>
      </c>
      <c r="Z11" s="34"/>
    </row>
    <row r="12" spans="2:26" x14ac:dyDescent="0.35">
      <c r="B12" s="25" t="s">
        <v>178</v>
      </c>
      <c r="C12" s="131"/>
      <c r="D12" s="132"/>
      <c r="E12" s="132"/>
      <c r="F12" s="132"/>
      <c r="G12" s="132"/>
      <c r="J12" s="118"/>
      <c r="K12" s="118"/>
      <c r="L12" s="118"/>
      <c r="M12" s="118"/>
      <c r="N12" s="118"/>
      <c r="O12" s="118"/>
      <c r="P12" s="118"/>
      <c r="Q12" s="118"/>
      <c r="R12" s="118"/>
      <c r="Z12" s="34"/>
    </row>
    <row r="13" spans="2:26" s="39" customFormat="1" x14ac:dyDescent="0.35">
      <c r="C13" s="70" t="str">
        <f>IF(C12="","Enter Overdue amount For Ikano Loan/Card","")</f>
        <v>Enter Overdue amount For Ikano Loan/Card</v>
      </c>
      <c r="Z13" s="34"/>
    </row>
    <row r="14" spans="2:26" s="39" customFormat="1" x14ac:dyDescent="0.35">
      <c r="B14" s="25" t="s">
        <v>177</v>
      </c>
      <c r="C14" s="131"/>
      <c r="D14" s="132"/>
      <c r="E14" s="132"/>
      <c r="F14" s="132"/>
      <c r="G14" s="132"/>
      <c r="J14" s="118"/>
      <c r="K14" s="118"/>
      <c r="L14" s="118"/>
      <c r="M14" s="118"/>
      <c r="N14" s="118"/>
      <c r="O14" s="118"/>
      <c r="P14" s="118"/>
      <c r="Q14" s="118"/>
      <c r="R14" s="118"/>
      <c r="Z14" s="34"/>
    </row>
    <row r="15" spans="2:26" x14ac:dyDescent="0.35">
      <c r="C15" s="70" t="str">
        <f>IF(C14="","Enter Current monthly or minimum payment","")</f>
        <v>Enter Current monthly or minimum payment</v>
      </c>
      <c r="Z15" s="34"/>
    </row>
    <row r="16" spans="2:26" s="59" customFormat="1" ht="21" x14ac:dyDescent="0.5">
      <c r="B16" s="18" t="s">
        <v>193</v>
      </c>
      <c r="C16" s="19"/>
      <c r="D16" s="19"/>
      <c r="E16" s="19"/>
      <c r="F16" s="19"/>
      <c r="G16" s="19"/>
      <c r="H16" s="19"/>
      <c r="I16" s="19"/>
      <c r="J16" s="21" t="s">
        <v>172</v>
      </c>
      <c r="K16" s="19"/>
      <c r="L16" s="19"/>
      <c r="M16" s="19"/>
      <c r="N16" s="19"/>
      <c r="O16" s="19"/>
      <c r="P16" s="19"/>
      <c r="Q16" s="19"/>
      <c r="R16" s="19"/>
      <c r="Z16" s="34"/>
    </row>
    <row r="17" spans="2:26" x14ac:dyDescent="0.35">
      <c r="J17" s="31"/>
      <c r="K17" s="31"/>
      <c r="L17" s="31"/>
      <c r="M17" s="31"/>
      <c r="N17" s="31"/>
      <c r="O17" s="31"/>
      <c r="P17" s="31"/>
      <c r="Q17" s="31"/>
      <c r="R17" s="31"/>
      <c r="T17" s="33"/>
    </row>
    <row r="18" spans="2:26" x14ac:dyDescent="0.35">
      <c r="B18" s="25" t="s">
        <v>185</v>
      </c>
      <c r="C18" s="98"/>
      <c r="D18" s="99"/>
      <c r="E18" s="99"/>
      <c r="F18" s="99"/>
      <c r="G18" s="99"/>
      <c r="J18" s="100"/>
      <c r="K18" s="100"/>
      <c r="L18" s="100"/>
      <c r="M18" s="100"/>
      <c r="N18" s="100"/>
      <c r="O18" s="100"/>
      <c r="P18" s="100"/>
      <c r="Q18" s="100"/>
      <c r="R18" s="100"/>
    </row>
    <row r="19" spans="2:26" ht="15" customHeight="1" x14ac:dyDescent="0.35">
      <c r="B19" s="7"/>
      <c r="C19" s="70" t="str">
        <f>IF(C18="","Enter Full Name","")</f>
        <v>Enter Full Name</v>
      </c>
    </row>
    <row r="20" spans="2:26" s="83" customFormat="1" x14ac:dyDescent="0.35">
      <c r="B20" s="25" t="s">
        <v>186</v>
      </c>
      <c r="C20" s="98"/>
      <c r="D20" s="99"/>
      <c r="E20" s="99"/>
      <c r="F20" s="99"/>
      <c r="G20" s="99"/>
      <c r="J20" s="100"/>
      <c r="K20" s="100"/>
      <c r="L20" s="100"/>
      <c r="M20" s="100"/>
      <c r="N20" s="100"/>
      <c r="O20" s="100"/>
      <c r="P20" s="100"/>
      <c r="Q20" s="100"/>
      <c r="R20" s="100"/>
    </row>
    <row r="21" spans="2:26" s="83" customFormat="1" ht="15" customHeight="1" x14ac:dyDescent="0.35">
      <c r="B21" s="7"/>
      <c r="C21" s="70" t="str">
        <f>IF(C20="","Please enter your post code, to help us find your account","")</f>
        <v>Please enter your post code, to help us find your account</v>
      </c>
    </row>
    <row r="22" spans="2:26" s="83" customFormat="1" x14ac:dyDescent="0.35">
      <c r="B22" s="25" t="s">
        <v>187</v>
      </c>
      <c r="C22" s="101"/>
      <c r="D22" s="102"/>
      <c r="E22" s="102"/>
      <c r="F22" s="102"/>
      <c r="G22" s="102"/>
      <c r="J22" s="100"/>
      <c r="K22" s="100"/>
      <c r="L22" s="100"/>
      <c r="M22" s="100"/>
      <c r="N22" s="100"/>
      <c r="O22" s="100"/>
      <c r="P22" s="100"/>
      <c r="Q22" s="100"/>
      <c r="R22" s="100"/>
    </row>
    <row r="23" spans="2:26" s="83" customFormat="1" ht="15" customHeight="1" x14ac:dyDescent="0.35">
      <c r="B23" s="7"/>
      <c r="C23" s="70" t="str">
        <f>IF(C22="","Please the phone number you want us to call you on","")</f>
        <v>Please the phone number you want us to call you on</v>
      </c>
    </row>
    <row r="24" spans="2:26" s="83" customFormat="1" x14ac:dyDescent="0.35">
      <c r="B24" s="25" t="s">
        <v>188</v>
      </c>
      <c r="C24" s="101"/>
      <c r="D24" s="102"/>
      <c r="E24" s="102"/>
      <c r="F24" s="102"/>
      <c r="G24" s="102"/>
      <c r="J24" s="100"/>
      <c r="K24" s="100"/>
      <c r="L24" s="100"/>
      <c r="M24" s="100"/>
      <c r="N24" s="100"/>
      <c r="O24" s="100"/>
      <c r="P24" s="100"/>
      <c r="Q24" s="100"/>
      <c r="R24" s="100"/>
    </row>
    <row r="25" spans="2:26" s="83" customFormat="1" ht="15" customHeight="1" x14ac:dyDescent="0.35">
      <c r="B25" s="7"/>
      <c r="C25" s="70" t="str">
        <f>IF(C24="","We will try to call you at a convenient time where possible, between 9:00am and 5:30pm Monday to Friday","")</f>
        <v>We will try to call you at a convenient time where possible, between 9:00am and 5:30pm Monday to Friday</v>
      </c>
    </row>
    <row r="26" spans="2:26" s="83" customFormat="1" ht="15" customHeight="1" x14ac:dyDescent="0.35">
      <c r="B26" s="7"/>
      <c r="C26" s="70"/>
    </row>
    <row r="27" spans="2:26" s="83" customFormat="1" ht="15" customHeight="1" x14ac:dyDescent="0.45">
      <c r="B27" s="84" t="s">
        <v>191</v>
      </c>
      <c r="C27" s="70"/>
    </row>
    <row r="28" spans="2:26" x14ac:dyDescent="0.35">
      <c r="B28" s="25" t="s">
        <v>76</v>
      </c>
      <c r="C28" s="134" t="s">
        <v>78</v>
      </c>
      <c r="D28" s="135"/>
      <c r="E28" s="30"/>
      <c r="F28" s="36" t="s">
        <v>77</v>
      </c>
      <c r="G28" s="30"/>
      <c r="J28" s="118"/>
      <c r="K28" s="118"/>
      <c r="L28" s="118"/>
      <c r="M28" s="118"/>
      <c r="N28" s="118"/>
      <c r="O28" s="118"/>
      <c r="P28" s="118"/>
      <c r="Q28" s="118"/>
      <c r="R28" s="118"/>
      <c r="V28" s="34"/>
    </row>
    <row r="29" spans="2:26" x14ac:dyDescent="0.35">
      <c r="B29" s="8"/>
      <c r="V29" s="34"/>
    </row>
    <row r="30" spans="2:26" x14ac:dyDescent="0.35">
      <c r="B30" s="25" t="s">
        <v>79</v>
      </c>
      <c r="C30" s="98"/>
      <c r="D30" s="99"/>
      <c r="E30" s="99"/>
      <c r="F30" s="99"/>
      <c r="G30" s="99"/>
      <c r="J30" s="118"/>
      <c r="K30" s="118"/>
      <c r="L30" s="118"/>
      <c r="M30" s="118"/>
      <c r="N30" s="118"/>
      <c r="O30" s="118"/>
      <c r="P30" s="118"/>
      <c r="Q30" s="118"/>
      <c r="R30" s="118"/>
      <c r="Z30" s="34"/>
    </row>
    <row r="31" spans="2:26" x14ac:dyDescent="0.35">
      <c r="Z31" s="34"/>
    </row>
    <row r="32" spans="2:26" x14ac:dyDescent="0.35">
      <c r="B32" s="25" t="s">
        <v>74</v>
      </c>
      <c r="C32" s="98"/>
      <c r="D32" s="99"/>
      <c r="E32" s="99"/>
      <c r="F32" s="99"/>
      <c r="G32" s="99"/>
      <c r="J32" s="118"/>
      <c r="K32" s="118"/>
      <c r="L32" s="118"/>
      <c r="M32" s="118"/>
      <c r="N32" s="118"/>
      <c r="O32" s="118"/>
      <c r="P32" s="118"/>
      <c r="Q32" s="118"/>
      <c r="R32" s="118"/>
      <c r="Z32" s="34"/>
    </row>
    <row r="33" spans="2:26" x14ac:dyDescent="0.35">
      <c r="C33" s="70" t="str">
        <f>IF(C32="","Enter Number of people within the household - including all adults and children","")</f>
        <v>Enter Number of people within the household - including all adults and children</v>
      </c>
      <c r="Z33" s="34"/>
    </row>
    <row r="34" spans="2:26" x14ac:dyDescent="0.35">
      <c r="B34" s="25" t="s">
        <v>73</v>
      </c>
      <c r="C34" s="98"/>
      <c r="D34" s="99"/>
      <c r="E34" s="99"/>
      <c r="F34" s="99"/>
      <c r="G34" s="99"/>
      <c r="J34" s="118"/>
      <c r="K34" s="118"/>
      <c r="L34" s="118"/>
      <c r="M34" s="118"/>
      <c r="N34" s="118"/>
      <c r="O34" s="118"/>
      <c r="P34" s="118"/>
      <c r="Q34" s="118"/>
      <c r="R34" s="118"/>
    </row>
    <row r="36" spans="2:26" x14ac:dyDescent="0.35">
      <c r="B36" s="8" t="s">
        <v>80</v>
      </c>
    </row>
    <row r="37" spans="2:26" x14ac:dyDescent="0.35">
      <c r="B37" s="9" t="s">
        <v>83</v>
      </c>
      <c r="C37" s="37" t="b">
        <v>0</v>
      </c>
      <c r="F37" s="9" t="s">
        <v>86</v>
      </c>
      <c r="G37" s="37" t="b">
        <v>0</v>
      </c>
      <c r="J37" s="168"/>
      <c r="K37" s="168"/>
      <c r="L37" s="168"/>
      <c r="M37" s="168"/>
      <c r="N37" s="168"/>
      <c r="O37" s="168"/>
      <c r="P37" s="168"/>
      <c r="Q37" s="168"/>
      <c r="R37" s="168"/>
    </row>
    <row r="38" spans="2:26" x14ac:dyDescent="0.35">
      <c r="B38" s="9" t="s">
        <v>84</v>
      </c>
      <c r="C38" s="37" t="b">
        <v>0</v>
      </c>
      <c r="F38" s="9" t="s">
        <v>87</v>
      </c>
      <c r="G38" s="37" t="b">
        <v>0</v>
      </c>
      <c r="J38" s="168"/>
      <c r="K38" s="168"/>
      <c r="L38" s="168"/>
      <c r="M38" s="168"/>
      <c r="N38" s="168"/>
      <c r="O38" s="168"/>
      <c r="P38" s="168"/>
      <c r="Q38" s="168"/>
      <c r="R38" s="168"/>
    </row>
    <row r="39" spans="2:26" x14ac:dyDescent="0.35">
      <c r="B39" s="9" t="s">
        <v>85</v>
      </c>
      <c r="C39" s="37" t="b">
        <v>0</v>
      </c>
      <c r="F39" s="9" t="s">
        <v>88</v>
      </c>
      <c r="G39" s="37" t="b">
        <v>0</v>
      </c>
      <c r="J39" s="169"/>
      <c r="K39" s="169"/>
      <c r="L39" s="169"/>
      <c r="M39" s="169"/>
      <c r="N39" s="169"/>
      <c r="O39" s="169"/>
      <c r="P39" s="169"/>
      <c r="Q39" s="169"/>
      <c r="R39" s="169"/>
    </row>
    <row r="40" spans="2:26" ht="14.25" customHeight="1" x14ac:dyDescent="0.35">
      <c r="B40" s="75"/>
      <c r="C40" s="117" t="str">
        <f>IF(AND(C37=FALSE, G37=FALSE,C38=FALSE, G38=FALSE,C39=FALSE, G39=FALSE),"Please select One of the above  options","")</f>
        <v>Please select One of the above  options</v>
      </c>
      <c r="D40" s="117"/>
      <c r="E40" s="117"/>
      <c r="F40" s="117"/>
      <c r="G40" s="117"/>
      <c r="H40" s="10"/>
    </row>
    <row r="41" spans="2:26" ht="7.5" customHeight="1" x14ac:dyDescent="0.35"/>
    <row r="42" spans="2:26" x14ac:dyDescent="0.35">
      <c r="B42" s="8" t="s">
        <v>81</v>
      </c>
    </row>
    <row r="43" spans="2:26" x14ac:dyDescent="0.35">
      <c r="C43" t="s">
        <v>103</v>
      </c>
      <c r="D43" t="s">
        <v>104</v>
      </c>
      <c r="G43" t="s">
        <v>103</v>
      </c>
      <c r="H43" t="s">
        <v>104</v>
      </c>
    </row>
    <row r="44" spans="2:26" x14ac:dyDescent="0.35">
      <c r="B44" s="9" t="s">
        <v>82</v>
      </c>
      <c r="C44" s="37" t="b">
        <v>0</v>
      </c>
      <c r="D44" s="37"/>
      <c r="F44" s="9" t="s">
        <v>148</v>
      </c>
      <c r="G44" s="37" t="b">
        <v>0</v>
      </c>
      <c r="H44" s="37"/>
      <c r="J44" s="168"/>
      <c r="K44" s="168"/>
      <c r="L44" s="168"/>
      <c r="M44" s="168"/>
      <c r="N44" s="168"/>
      <c r="O44" s="168"/>
      <c r="P44" s="168"/>
      <c r="Q44" s="168"/>
      <c r="R44" s="168"/>
    </row>
    <row r="45" spans="2:26" x14ac:dyDescent="0.35">
      <c r="B45" s="9" t="s">
        <v>89</v>
      </c>
      <c r="C45" s="37" t="b">
        <v>0</v>
      </c>
      <c r="D45" s="37" t="b">
        <v>0</v>
      </c>
      <c r="F45" s="9" t="s">
        <v>149</v>
      </c>
      <c r="G45" s="37" t="b">
        <v>0</v>
      </c>
      <c r="H45" s="37"/>
      <c r="J45" s="168"/>
      <c r="K45" s="168"/>
      <c r="L45" s="168"/>
      <c r="M45" s="168"/>
      <c r="N45" s="168"/>
      <c r="O45" s="168"/>
      <c r="P45" s="168"/>
      <c r="Q45" s="168"/>
      <c r="R45" s="168"/>
    </row>
    <row r="46" spans="2:26" x14ac:dyDescent="0.35">
      <c r="B46" s="9" t="s">
        <v>90</v>
      </c>
      <c r="C46" s="37" t="b">
        <v>0</v>
      </c>
      <c r="D46" s="37"/>
      <c r="E46" s="133" t="s">
        <v>102</v>
      </c>
      <c r="F46" s="124"/>
      <c r="G46" s="37" t="b">
        <v>0</v>
      </c>
      <c r="H46" s="37"/>
      <c r="J46" s="168"/>
      <c r="K46" s="168"/>
      <c r="L46" s="168"/>
      <c r="M46" s="168"/>
      <c r="N46" s="168"/>
      <c r="O46" s="168"/>
      <c r="P46" s="168"/>
      <c r="Q46" s="168"/>
      <c r="R46" s="168"/>
    </row>
    <row r="47" spans="2:26" x14ac:dyDescent="0.35">
      <c r="B47" s="9" t="s">
        <v>91</v>
      </c>
      <c r="C47" s="37" t="b">
        <v>0</v>
      </c>
      <c r="D47" s="37"/>
      <c r="E47" s="124"/>
      <c r="F47" s="124"/>
      <c r="G47" s="37"/>
      <c r="H47" s="37"/>
      <c r="J47" s="169"/>
      <c r="K47" s="169"/>
      <c r="L47" s="169"/>
      <c r="M47" s="169"/>
      <c r="N47" s="169"/>
      <c r="O47" s="169"/>
      <c r="P47" s="169"/>
      <c r="Q47" s="169"/>
      <c r="R47" s="169"/>
    </row>
    <row r="48" spans="2:26" x14ac:dyDescent="0.35">
      <c r="B48" s="10"/>
      <c r="C48" s="117" t="str">
        <f>IF(AND(C44=FALSE, G44=FALSE,C45=FALSE, G45=FALSE,C46=FALSE, G46=FALSE,C47=FALSE, G47=FALSE),"Please select One of the  employment options","")</f>
        <v>Please select One of the  employment options</v>
      </c>
      <c r="D48" s="117"/>
      <c r="E48" s="117"/>
      <c r="F48" s="117"/>
      <c r="G48" s="117"/>
      <c r="H48" s="10"/>
      <c r="I48" s="10"/>
      <c r="J48" s="10"/>
      <c r="K48" s="10"/>
      <c r="L48" s="10"/>
      <c r="M48" s="10"/>
      <c r="N48" s="10"/>
      <c r="O48" s="10"/>
      <c r="P48" s="10"/>
      <c r="Q48" s="10"/>
      <c r="R48" s="10"/>
    </row>
    <row r="50" spans="2:20" ht="21" x14ac:dyDescent="0.5">
      <c r="B50" s="11" t="s">
        <v>194</v>
      </c>
      <c r="C50" s="11"/>
      <c r="D50" s="11"/>
      <c r="E50" s="11"/>
      <c r="F50" s="11"/>
      <c r="G50" s="11"/>
      <c r="H50" s="19"/>
      <c r="I50" s="19"/>
      <c r="J50" s="21" t="s">
        <v>172</v>
      </c>
      <c r="K50" s="19"/>
      <c r="L50" s="19"/>
      <c r="M50" s="19"/>
      <c r="N50" s="19"/>
      <c r="O50" s="19"/>
      <c r="P50" s="19"/>
      <c r="Q50" s="19"/>
      <c r="R50" s="19"/>
    </row>
    <row r="52" spans="2:20" x14ac:dyDescent="0.35">
      <c r="B52" s="12" t="s">
        <v>0</v>
      </c>
      <c r="C52" s="128"/>
      <c r="D52" s="129"/>
      <c r="E52" s="17"/>
      <c r="F52" s="23" t="s">
        <v>93</v>
      </c>
      <c r="G52" s="17"/>
      <c r="H52" s="22" t="s">
        <v>95</v>
      </c>
      <c r="I52" s="17"/>
      <c r="J52" s="12" t="s">
        <v>94</v>
      </c>
      <c r="K52" s="12"/>
      <c r="L52" s="12"/>
      <c r="M52" s="12"/>
      <c r="N52" s="12"/>
      <c r="O52" s="12"/>
      <c r="P52" s="12"/>
      <c r="Q52" s="12"/>
      <c r="R52" s="12"/>
    </row>
    <row r="53" spans="2:20" x14ac:dyDescent="0.35">
      <c r="J53" s="31"/>
      <c r="K53" s="31"/>
      <c r="L53" s="31"/>
      <c r="M53" s="31"/>
      <c r="N53" s="31"/>
      <c r="O53" s="31"/>
      <c r="P53" s="31"/>
      <c r="Q53" s="31"/>
      <c r="R53" s="31"/>
      <c r="T53" s="35"/>
    </row>
    <row r="54" spans="2:20" x14ac:dyDescent="0.35">
      <c r="B54" s="13" t="s">
        <v>1</v>
      </c>
      <c r="C54" s="112"/>
      <c r="D54" s="112"/>
      <c r="F54" s="27" t="s">
        <v>97</v>
      </c>
      <c r="G54" s="127">
        <f>IF(F54="Monthly",C54,IF(F54="Annually",FLOOR(C54/12,0.01),
IF(F54="Weekly",FLOOR(C54*52/12,0.01),
IF(F54="Quarterly",FLOOR(C54*4/12,0.01),
IF(F54="4 Weekly",FLOOR(C54*13/12,0.01)
)))))</f>
        <v>0</v>
      </c>
      <c r="H54" s="127"/>
      <c r="J54" s="118"/>
      <c r="K54" s="118"/>
      <c r="L54" s="118"/>
      <c r="M54" s="118"/>
      <c r="N54" s="118"/>
      <c r="O54" s="118"/>
      <c r="P54" s="118"/>
      <c r="Q54" s="118"/>
      <c r="R54" s="118"/>
    </row>
    <row r="55" spans="2:20" ht="6.75" customHeight="1" x14ac:dyDescent="0.35">
      <c r="B55" s="13"/>
      <c r="C55" s="28"/>
      <c r="D55" s="28"/>
    </row>
    <row r="56" spans="2:20" x14ac:dyDescent="0.35">
      <c r="B56" s="13" t="s">
        <v>2</v>
      </c>
      <c r="C56" s="112"/>
      <c r="D56" s="112"/>
      <c r="F56" s="27" t="s">
        <v>97</v>
      </c>
      <c r="G56" s="127">
        <f>IF(F56="Monthly",C56,IF(F56="Annually",FLOOR(C56/12,0.01),
IF(F56="Weekly",FLOOR(C56*52/12,0.01),
IF(F56="Quarterly",FLOOR(C56*4/12,0.01),
IF(F56="4 Weekly",FLOOR(C56*13/12,0.01)
)))))</f>
        <v>0</v>
      </c>
      <c r="H56" s="127"/>
      <c r="J56" s="118"/>
      <c r="K56" s="118"/>
      <c r="L56" s="118"/>
      <c r="M56" s="118"/>
      <c r="N56" s="118"/>
      <c r="O56" s="118"/>
      <c r="P56" s="118"/>
      <c r="Q56" s="118"/>
      <c r="R56" s="118"/>
    </row>
    <row r="57" spans="2:20" ht="6.75" customHeight="1" x14ac:dyDescent="0.35">
      <c r="B57" s="13"/>
      <c r="C57" s="28"/>
      <c r="D57" s="28"/>
    </row>
    <row r="58" spans="2:20" x14ac:dyDescent="0.35">
      <c r="B58" s="13" t="s">
        <v>3</v>
      </c>
      <c r="C58" s="112"/>
      <c r="D58" s="112"/>
      <c r="F58" s="27" t="s">
        <v>97</v>
      </c>
      <c r="G58" s="127">
        <f>IF(F58="Monthly",C58,IF(F58="Annually",FLOOR(C58/12,0.01),
IF(F58="Weekly",FLOOR(C58*52/12,0.01),
IF(F58="Quarterly",FLOOR(C58*4/12,0.01),
IF(F58="4 Weekly",FLOOR(C58*13/12,0.01)
)))))</f>
        <v>0</v>
      </c>
      <c r="H58" s="127"/>
      <c r="J58" s="118"/>
      <c r="K58" s="118"/>
      <c r="L58" s="118"/>
      <c r="M58" s="118"/>
      <c r="N58" s="118"/>
      <c r="O58" s="118"/>
      <c r="P58" s="118"/>
      <c r="Q58" s="118"/>
      <c r="R58" s="118"/>
    </row>
    <row r="59" spans="2:20" ht="6.75" customHeight="1" x14ac:dyDescent="0.35">
      <c r="B59" s="13"/>
      <c r="C59" s="28"/>
      <c r="D59" s="28"/>
    </row>
    <row r="60" spans="2:20" x14ac:dyDescent="0.35">
      <c r="B60" s="7" t="s">
        <v>107</v>
      </c>
      <c r="C60" s="113">
        <f>G54+G56+G58</f>
        <v>0</v>
      </c>
      <c r="D60" s="114"/>
    </row>
    <row r="62" spans="2:20" x14ac:dyDescent="0.35">
      <c r="B62" s="12" t="s">
        <v>105</v>
      </c>
      <c r="C62" s="128" t="s">
        <v>92</v>
      </c>
      <c r="D62" s="129"/>
      <c r="E62" s="17"/>
      <c r="F62" s="23" t="s">
        <v>93</v>
      </c>
      <c r="G62" s="17"/>
      <c r="H62" s="22" t="s">
        <v>95</v>
      </c>
      <c r="I62" s="17"/>
      <c r="J62" s="12" t="s">
        <v>94</v>
      </c>
      <c r="K62" s="12"/>
      <c r="L62" s="12"/>
      <c r="M62" s="12"/>
      <c r="N62" s="12"/>
      <c r="O62" s="12"/>
      <c r="P62" s="12"/>
      <c r="Q62" s="12"/>
      <c r="R62" s="12"/>
    </row>
    <row r="63" spans="2:20" ht="7.5" customHeight="1" x14ac:dyDescent="0.35">
      <c r="J63" s="31"/>
      <c r="K63" s="31"/>
      <c r="L63" s="31"/>
      <c r="M63" s="31"/>
      <c r="N63" s="31"/>
      <c r="O63" s="31"/>
      <c r="P63" s="31"/>
      <c r="Q63" s="31"/>
      <c r="R63" s="31"/>
    </row>
    <row r="64" spans="2:20" x14ac:dyDescent="0.35">
      <c r="B64" s="13" t="s">
        <v>4</v>
      </c>
      <c r="C64" s="112"/>
      <c r="D64" s="112"/>
      <c r="F64" s="27" t="s">
        <v>97</v>
      </c>
      <c r="G64" s="127">
        <f t="shared" ref="G64" si="0">IF(F64="Monthly",C64,IF(F64="Annually",FLOOR(C64/12,0.01),
IF(F64="Weekly",FLOOR(C64*52/12,0.01),
IF(F64="Quarterly",FLOOR(C64*4/12,0.01),
IF(F64="4 Weekly",FLOOR(C64*13/12,0.01)
)))))</f>
        <v>0</v>
      </c>
      <c r="H64" s="124"/>
      <c r="J64" s="118"/>
      <c r="K64" s="118"/>
      <c r="L64" s="118"/>
      <c r="M64" s="118"/>
      <c r="N64" s="118"/>
      <c r="O64" s="118"/>
      <c r="P64" s="118"/>
      <c r="Q64" s="118"/>
      <c r="R64" s="118"/>
    </row>
    <row r="65" spans="2:18" ht="6.75" customHeight="1" x14ac:dyDescent="0.35">
      <c r="B65" s="13"/>
      <c r="C65" s="28"/>
      <c r="D65" s="28"/>
    </row>
    <row r="66" spans="2:18" x14ac:dyDescent="0.35">
      <c r="B66" s="13" t="s">
        <v>5</v>
      </c>
      <c r="C66" s="112"/>
      <c r="D66" s="112"/>
      <c r="F66" s="27" t="s">
        <v>97</v>
      </c>
      <c r="G66" s="127">
        <f t="shared" ref="G66" si="1">IF(F66="Monthly",C66,IF(F66="Annually",FLOOR(C66/12,0.01),
IF(F66="Weekly",FLOOR(C66*52/12,0.01),
IF(F66="Quarterly",FLOOR(C66*4/12,0.01),
IF(F66="4 Weekly",FLOOR(C66*13/12,0.01)
)))))</f>
        <v>0</v>
      </c>
      <c r="H66" s="124"/>
      <c r="J66" s="118"/>
      <c r="K66" s="118"/>
      <c r="L66" s="118"/>
      <c r="M66" s="118"/>
      <c r="N66" s="118"/>
      <c r="O66" s="118"/>
      <c r="P66" s="118"/>
      <c r="Q66" s="118"/>
      <c r="R66" s="118"/>
    </row>
    <row r="67" spans="2:18" ht="6.75" customHeight="1" x14ac:dyDescent="0.35">
      <c r="B67" s="13"/>
      <c r="C67" s="28"/>
      <c r="D67" s="28"/>
    </row>
    <row r="68" spans="2:18" x14ac:dyDescent="0.35">
      <c r="B68" s="13" t="s">
        <v>6</v>
      </c>
      <c r="C68" s="112"/>
      <c r="D68" s="112"/>
      <c r="F68" s="27" t="s">
        <v>97</v>
      </c>
      <c r="G68" s="127">
        <f t="shared" ref="G68" si="2">IF(F68="Monthly",C68,IF(F68="Annually",FLOOR(C68/12,0.01),
IF(F68="Weekly",FLOOR(C68*52/12,0.01),
IF(F68="Quarterly",FLOOR(C68*4/12,0.01),
IF(F68="4 Weekly",FLOOR(C68*13/12,0.01)
)))))</f>
        <v>0</v>
      </c>
      <c r="H68" s="124"/>
      <c r="J68" s="118"/>
      <c r="K68" s="118"/>
      <c r="L68" s="118"/>
      <c r="M68" s="118"/>
      <c r="N68" s="118"/>
      <c r="O68" s="118"/>
      <c r="P68" s="118"/>
      <c r="Q68" s="118"/>
      <c r="R68" s="118"/>
    </row>
    <row r="69" spans="2:18" ht="6.75" customHeight="1" x14ac:dyDescent="0.35">
      <c r="B69" s="13"/>
      <c r="C69" s="28"/>
      <c r="D69" s="28"/>
    </row>
    <row r="70" spans="2:18" x14ac:dyDescent="0.35">
      <c r="B70" s="13" t="s">
        <v>7</v>
      </c>
      <c r="C70" s="112"/>
      <c r="D70" s="112"/>
      <c r="F70" s="27" t="s">
        <v>97</v>
      </c>
      <c r="G70" s="127">
        <f>IF(F70="Monthly",C70,IF(F70="Annually",FLOOR(C70/12,0.01),
IF(F70="Weekly",FLOOR(C70*52/12,0.01),
IF(F70="Quarterly",FLOOR(C70*4/12,0.01),
IF(F70="4 Weekly",FLOOR(C70*13/12,0.01)
)))))</f>
        <v>0</v>
      </c>
      <c r="H70" s="124"/>
      <c r="J70" s="118"/>
      <c r="K70" s="118"/>
      <c r="L70" s="118"/>
      <c r="M70" s="118"/>
      <c r="N70" s="118"/>
      <c r="O70" s="118"/>
      <c r="P70" s="118"/>
      <c r="Q70" s="118"/>
      <c r="R70" s="118"/>
    </row>
    <row r="71" spans="2:18" ht="6.75" customHeight="1" x14ac:dyDescent="0.35">
      <c r="B71" s="13"/>
      <c r="C71" s="28"/>
      <c r="D71" s="28"/>
    </row>
    <row r="72" spans="2:18" x14ac:dyDescent="0.35">
      <c r="B72" s="13" t="s">
        <v>8</v>
      </c>
      <c r="C72" s="112"/>
      <c r="D72" s="112"/>
      <c r="F72" s="27" t="s">
        <v>97</v>
      </c>
      <c r="G72" s="127">
        <f>IF(F72="Monthly",C72,IF(F72="Annually",FLOOR(C72/12,0.01),
IF(F72="Weekly",FLOOR(C72*52/12,0.01),
IF(F72="Quarterly",FLOOR(C72*4/12,0.01),
IF(F72="4 Weekly",FLOOR(C72*13/12,0.01)
)))))</f>
        <v>0</v>
      </c>
      <c r="H72" s="124"/>
      <c r="J72" s="118"/>
      <c r="K72" s="118"/>
      <c r="L72" s="118"/>
      <c r="M72" s="118"/>
      <c r="N72" s="118"/>
      <c r="O72" s="118"/>
      <c r="P72" s="118"/>
      <c r="Q72" s="118"/>
      <c r="R72" s="118"/>
    </row>
    <row r="73" spans="2:18" ht="6.75" customHeight="1" x14ac:dyDescent="0.35">
      <c r="B73" s="13"/>
      <c r="C73" s="28"/>
      <c r="D73" s="28"/>
    </row>
    <row r="74" spans="2:18" x14ac:dyDescent="0.35">
      <c r="B74" s="13" t="s">
        <v>9</v>
      </c>
      <c r="C74" s="112"/>
      <c r="D74" s="112"/>
      <c r="F74" s="27" t="s">
        <v>97</v>
      </c>
      <c r="G74" s="127">
        <f>IF(F74="Monthly",C74,IF(F74="Annually",FLOOR(C74/12,0.01),
IF(F74="Weekly",FLOOR(C74*52/12,0.01),
IF(F74="Quarterly",FLOOR(C74*4/12,0.01),
IF(F74="4 Weekly",FLOOR(C74*13/12,0.01)
)))))</f>
        <v>0</v>
      </c>
      <c r="H74" s="124"/>
      <c r="J74" s="118"/>
      <c r="K74" s="118"/>
      <c r="L74" s="118"/>
      <c r="M74" s="118"/>
      <c r="N74" s="118"/>
      <c r="O74" s="118"/>
      <c r="P74" s="118"/>
      <c r="Q74" s="118"/>
      <c r="R74" s="118"/>
    </row>
    <row r="75" spans="2:18" ht="6.75" customHeight="1" x14ac:dyDescent="0.35">
      <c r="B75" s="13"/>
      <c r="C75" s="28"/>
      <c r="D75" s="28"/>
    </row>
    <row r="76" spans="2:18" x14ac:dyDescent="0.35">
      <c r="B76" s="13" t="s">
        <v>10</v>
      </c>
      <c r="C76" s="112"/>
      <c r="D76" s="112"/>
      <c r="F76" s="27" t="s">
        <v>97</v>
      </c>
      <c r="G76" s="127">
        <f>IF(F76="Monthly",C76,IF(F76="Annually",FLOOR(C76/12,0.01),
IF(F76="Weekly",FLOOR(C76*52/12,0.01),
IF(F76="Quarterly",FLOOR(C76*4/12,0.01),
IF(F76="4 Weekly",FLOOR(C76*13/12,0.01)
)))))</f>
        <v>0</v>
      </c>
      <c r="H76" s="124"/>
      <c r="J76" s="118"/>
      <c r="K76" s="118"/>
      <c r="L76" s="118"/>
      <c r="M76" s="118"/>
      <c r="N76" s="118"/>
      <c r="O76" s="118"/>
      <c r="P76" s="118"/>
      <c r="Q76" s="118"/>
      <c r="R76" s="118"/>
    </row>
    <row r="77" spans="2:18" ht="6.75" customHeight="1" x14ac:dyDescent="0.35">
      <c r="B77" s="13"/>
      <c r="C77" s="28"/>
      <c r="D77" s="28"/>
    </row>
    <row r="78" spans="2:18" x14ac:dyDescent="0.35">
      <c r="B78" s="13" t="s">
        <v>11</v>
      </c>
      <c r="C78" s="112"/>
      <c r="D78" s="112"/>
      <c r="F78" s="27" t="s">
        <v>97</v>
      </c>
      <c r="G78" s="127">
        <f>IF(F78="Monthly",C78,IF(F78="Annually",FLOOR(C78/12,0.01),
IF(F78="Weekly",FLOOR(C78*52/12,0.01),
IF(F78="Quarterly",FLOOR(C78*4/12,0.01),
IF(F78="4 Weekly",FLOOR(C78*13/12,0.01)
)))))</f>
        <v>0</v>
      </c>
      <c r="H78" s="124"/>
      <c r="J78" s="118"/>
      <c r="K78" s="118"/>
      <c r="L78" s="118"/>
      <c r="M78" s="118"/>
      <c r="N78" s="118"/>
      <c r="O78" s="118"/>
      <c r="P78" s="118"/>
      <c r="Q78" s="118"/>
      <c r="R78" s="118"/>
    </row>
    <row r="79" spans="2:18" ht="6.75" customHeight="1" x14ac:dyDescent="0.35">
      <c r="B79" s="13"/>
      <c r="C79" s="28"/>
      <c r="D79" s="28"/>
    </row>
    <row r="80" spans="2:18" x14ac:dyDescent="0.35">
      <c r="B80" s="13" t="s">
        <v>12</v>
      </c>
      <c r="C80" s="112"/>
      <c r="D80" s="112"/>
      <c r="F80" s="27" t="s">
        <v>97</v>
      </c>
      <c r="G80" s="127">
        <f>IF(F80="Monthly",C80,IF(F80="Annually",FLOOR(C80/12,0.01),
IF(F80="Weekly",FLOOR(C80*52/12,0.01),
IF(F80="Quarterly",FLOOR(C80*4/12,0.01),
IF(F80="4 Weekly",FLOOR(C80*13/12,0.01)
)))))</f>
        <v>0</v>
      </c>
      <c r="H80" s="124"/>
      <c r="J80" s="118"/>
      <c r="K80" s="118"/>
      <c r="L80" s="118"/>
      <c r="M80" s="118"/>
      <c r="N80" s="118"/>
      <c r="O80" s="118"/>
      <c r="P80" s="118"/>
      <c r="Q80" s="118"/>
      <c r="R80" s="118"/>
    </row>
    <row r="81" spans="2:18" ht="6.75" customHeight="1" x14ac:dyDescent="0.35">
      <c r="B81" s="13"/>
      <c r="C81" s="28"/>
      <c r="D81" s="28"/>
    </row>
    <row r="82" spans="2:18" ht="15" customHeight="1" x14ac:dyDescent="0.35">
      <c r="B82" s="13" t="s">
        <v>108</v>
      </c>
      <c r="C82" s="112"/>
      <c r="D82" s="112"/>
      <c r="F82" s="27" t="s">
        <v>97</v>
      </c>
      <c r="G82" s="127">
        <f>IF(F82="Monthly",C82,IF(F82="Annually",FLOOR(C82/12,0.01),
IF(F82="Weekly",FLOOR(C82*52/12,0.01),
IF(F82="Quarterly",FLOOR(C82*4/12,0.01),
IF(F82="4 Weekly",FLOOR(C82*13/12,0.01)
)))))</f>
        <v>0</v>
      </c>
      <c r="H82" s="124"/>
      <c r="J82" s="118"/>
      <c r="K82" s="118"/>
      <c r="L82" s="118"/>
      <c r="M82" s="118"/>
      <c r="N82" s="118"/>
      <c r="O82" s="118"/>
      <c r="P82" s="118"/>
      <c r="Q82" s="118"/>
      <c r="R82" s="118"/>
    </row>
    <row r="83" spans="2:18" ht="6.75" customHeight="1" x14ac:dyDescent="0.35">
      <c r="B83" s="13"/>
      <c r="C83" s="28"/>
      <c r="D83" s="28"/>
    </row>
    <row r="84" spans="2:18" x14ac:dyDescent="0.35">
      <c r="B84" s="7" t="s">
        <v>106</v>
      </c>
      <c r="C84" s="113">
        <f>SUM(G64:H83)</f>
        <v>0</v>
      </c>
      <c r="D84" s="114"/>
    </row>
    <row r="86" spans="2:18" x14ac:dyDescent="0.35">
      <c r="B86" s="12" t="s">
        <v>13</v>
      </c>
      <c r="C86" s="128" t="s">
        <v>92</v>
      </c>
      <c r="D86" s="129"/>
      <c r="E86" s="17"/>
      <c r="F86" s="23" t="s">
        <v>93</v>
      </c>
      <c r="G86" s="17"/>
      <c r="H86" s="22" t="s">
        <v>95</v>
      </c>
      <c r="I86" s="17"/>
      <c r="J86" s="12" t="s">
        <v>94</v>
      </c>
      <c r="K86" s="12"/>
      <c r="L86" s="12"/>
      <c r="M86" s="12"/>
      <c r="N86" s="12"/>
      <c r="O86" s="12"/>
      <c r="P86" s="12"/>
      <c r="Q86" s="12"/>
      <c r="R86" s="12"/>
    </row>
    <row r="87" spans="2:18" ht="7.5" customHeight="1" x14ac:dyDescent="0.35">
      <c r="J87" s="31"/>
      <c r="K87" s="31"/>
      <c r="L87" s="31"/>
      <c r="M87" s="31"/>
      <c r="N87" s="31"/>
      <c r="O87" s="31"/>
      <c r="P87" s="31"/>
      <c r="Q87" s="31"/>
      <c r="R87" s="31"/>
    </row>
    <row r="88" spans="2:18" x14ac:dyDescent="0.35">
      <c r="B88" s="13" t="s">
        <v>14</v>
      </c>
      <c r="C88" s="112"/>
      <c r="D88" s="112"/>
      <c r="F88" s="27" t="s">
        <v>97</v>
      </c>
      <c r="G88" s="127">
        <f>IF(F88="Monthly",C88,IF(F88="Annually",FLOOR(C88/12,0.01),
IF(F88="Weekly",FLOOR(C88*52/12,0.01),
IF(F88="Quarterly",FLOOR(C88*4/12,0.01),
IF(F88="4 Weekly",FLOOR(C88*13/12,0.01)
)))))</f>
        <v>0</v>
      </c>
      <c r="H88" s="124"/>
      <c r="J88" s="118"/>
      <c r="K88" s="118"/>
      <c r="L88" s="118"/>
      <c r="M88" s="118"/>
      <c r="N88" s="118"/>
      <c r="O88" s="118"/>
      <c r="P88" s="118"/>
      <c r="Q88" s="118"/>
      <c r="R88" s="118"/>
    </row>
    <row r="89" spans="2:18" ht="6.75" customHeight="1" x14ac:dyDescent="0.35">
      <c r="B89" s="13"/>
      <c r="C89" s="28"/>
      <c r="D89" s="28"/>
    </row>
    <row r="90" spans="2:18" x14ac:dyDescent="0.35">
      <c r="B90" s="13" t="s">
        <v>15</v>
      </c>
      <c r="C90" s="112"/>
      <c r="D90" s="112"/>
      <c r="F90" s="27" t="s">
        <v>97</v>
      </c>
      <c r="G90" s="127">
        <f>IF(F90="Monthly",C90,IF(F90="Annually",FLOOR(C90/12,0.01),
IF(F90="Weekly",FLOOR(C90*52/12,0.01),
IF(F90="Quarterly",FLOOR(C90*4/12,0.01),
IF(F90="4 Weekly",FLOOR(C90*13/12,0.01)
)))))</f>
        <v>0</v>
      </c>
      <c r="H90" s="124"/>
      <c r="J90" s="118"/>
      <c r="K90" s="118"/>
      <c r="L90" s="118"/>
      <c r="M90" s="118"/>
      <c r="N90" s="118"/>
      <c r="O90" s="118"/>
      <c r="P90" s="118"/>
      <c r="Q90" s="118"/>
      <c r="R90" s="118"/>
    </row>
    <row r="91" spans="2:18" ht="6.75" customHeight="1" x14ac:dyDescent="0.35">
      <c r="B91" s="13"/>
      <c r="C91" s="28"/>
      <c r="D91" s="28"/>
    </row>
    <row r="92" spans="2:18" x14ac:dyDescent="0.35">
      <c r="B92" s="7" t="s">
        <v>106</v>
      </c>
      <c r="C92" s="113">
        <f>SUM(G88:H91)</f>
        <v>0</v>
      </c>
      <c r="D92" s="114"/>
    </row>
    <row r="94" spans="2:18" x14ac:dyDescent="0.35">
      <c r="B94" s="12" t="s">
        <v>109</v>
      </c>
      <c r="C94" s="128" t="s">
        <v>92</v>
      </c>
      <c r="D94" s="129"/>
      <c r="E94" s="17"/>
      <c r="F94" s="23" t="s">
        <v>93</v>
      </c>
      <c r="G94" s="17"/>
      <c r="H94" s="22" t="s">
        <v>95</v>
      </c>
      <c r="I94" s="17"/>
      <c r="J94" s="12" t="s">
        <v>94</v>
      </c>
      <c r="K94" s="12"/>
      <c r="L94" s="12"/>
      <c r="M94" s="12"/>
      <c r="N94" s="12"/>
      <c r="O94" s="12"/>
      <c r="P94" s="12"/>
      <c r="Q94" s="12"/>
      <c r="R94" s="12"/>
    </row>
    <row r="95" spans="2:18" ht="7.5" customHeight="1" x14ac:dyDescent="0.35">
      <c r="J95" s="31"/>
      <c r="K95" s="31"/>
      <c r="L95" s="31"/>
      <c r="M95" s="31"/>
      <c r="N95" s="31"/>
      <c r="O95" s="31"/>
      <c r="P95" s="31"/>
      <c r="Q95" s="31"/>
      <c r="R95" s="31"/>
    </row>
    <row r="96" spans="2:18" x14ac:dyDescent="0.35">
      <c r="B96" s="13" t="s">
        <v>16</v>
      </c>
      <c r="C96" s="112"/>
      <c r="D96" s="112"/>
      <c r="F96" s="27" t="s">
        <v>97</v>
      </c>
      <c r="G96" s="127">
        <f>IF(F96="Monthly",C96,IF(F96="Annually",FLOOR(C96/12,0.01),
IF(F96="Weekly",FLOOR(C96*52/12,0.01),
IF(F96="Quarterly",FLOOR(C96*4/12,0.01),
IF(F96="4 Weekly",FLOOR(C96*13/12,0.01)
)))))</f>
        <v>0</v>
      </c>
      <c r="H96" s="124"/>
      <c r="J96" s="118"/>
      <c r="K96" s="118"/>
      <c r="L96" s="118"/>
      <c r="M96" s="118"/>
      <c r="N96" s="118"/>
      <c r="O96" s="118"/>
      <c r="P96" s="118"/>
      <c r="Q96" s="118"/>
      <c r="R96" s="118"/>
    </row>
    <row r="97" spans="2:18" ht="6.75" customHeight="1" x14ac:dyDescent="0.35">
      <c r="B97" s="13"/>
      <c r="C97" s="28"/>
      <c r="D97" s="28"/>
    </row>
    <row r="98" spans="2:18" x14ac:dyDescent="0.35">
      <c r="B98" s="13" t="s">
        <v>17</v>
      </c>
      <c r="C98" s="112"/>
      <c r="D98" s="112"/>
      <c r="F98" s="27" t="s">
        <v>97</v>
      </c>
      <c r="G98" s="127">
        <f>IF(F98="Monthly",C98,IF(F98="Annually",FLOOR(C98/12,0.01),
IF(F98="Weekly",FLOOR(C98*52/12,0.01),
IF(F98="Quarterly",FLOOR(C98*4/12,0.01),
IF(F98="4 Weekly",FLOOR(C98*13/12,0.01)
)))))</f>
        <v>0</v>
      </c>
      <c r="H98" s="124"/>
      <c r="J98" s="118"/>
      <c r="K98" s="118"/>
      <c r="L98" s="118"/>
      <c r="M98" s="118"/>
      <c r="N98" s="118"/>
      <c r="O98" s="118"/>
      <c r="P98" s="118"/>
      <c r="Q98" s="118"/>
      <c r="R98" s="118"/>
    </row>
    <row r="99" spans="2:18" ht="6.75" customHeight="1" x14ac:dyDescent="0.35">
      <c r="B99" s="13"/>
      <c r="C99" s="28"/>
      <c r="D99" s="28"/>
    </row>
    <row r="100" spans="2:18" x14ac:dyDescent="0.35">
      <c r="B100" s="13" t="s">
        <v>18</v>
      </c>
      <c r="C100" s="112"/>
      <c r="D100" s="112"/>
      <c r="F100" s="27" t="s">
        <v>97</v>
      </c>
      <c r="G100" s="127">
        <f>IF(F100="Monthly",C100,IF(F100="Annually",FLOOR(C100/12,0.01),
IF(F100="Weekly",FLOOR(C100*52/12,0.01),
IF(F100="Quarterly",FLOOR(C100*4/12,0.01),
IF(F100="4 Weekly",FLOOR(C100*13/12,0.01)
)))))</f>
        <v>0</v>
      </c>
      <c r="H100" s="124"/>
      <c r="J100" s="118"/>
      <c r="K100" s="118"/>
      <c r="L100" s="118"/>
      <c r="M100" s="118"/>
      <c r="N100" s="118"/>
      <c r="O100" s="118"/>
      <c r="P100" s="118"/>
      <c r="Q100" s="118"/>
      <c r="R100" s="118"/>
    </row>
    <row r="101" spans="2:18" ht="6.75" customHeight="1" x14ac:dyDescent="0.35">
      <c r="B101" s="13"/>
      <c r="C101" s="28"/>
      <c r="D101" s="28"/>
    </row>
    <row r="102" spans="2:18" x14ac:dyDescent="0.35">
      <c r="B102" s="13" t="s">
        <v>19</v>
      </c>
      <c r="C102" s="112"/>
      <c r="D102" s="112"/>
      <c r="F102" s="27" t="s">
        <v>97</v>
      </c>
      <c r="G102" s="127">
        <f>IF(F102="Monthly",C102,IF(F102="Annually",FLOOR(C102/12,0.01),
IF(F102="Weekly",FLOOR(C102*52/12,0.01),
IF(F102="Quarterly",FLOOR(C102*4/12,0.01),
IF(F102="4 Weekly",FLOOR(C102*13/12,0.01)
)))))</f>
        <v>0</v>
      </c>
      <c r="H102" s="124"/>
      <c r="J102" s="118"/>
      <c r="K102" s="118"/>
      <c r="L102" s="118"/>
      <c r="M102" s="118"/>
      <c r="N102" s="118"/>
      <c r="O102" s="118"/>
      <c r="P102" s="118"/>
      <c r="Q102" s="118"/>
      <c r="R102" s="118"/>
    </row>
    <row r="103" spans="2:18" ht="6.75" customHeight="1" x14ac:dyDescent="0.35">
      <c r="B103" s="13"/>
      <c r="C103" s="28"/>
      <c r="D103" s="28"/>
    </row>
    <row r="104" spans="2:18" x14ac:dyDescent="0.35">
      <c r="B104" s="7" t="s">
        <v>110</v>
      </c>
      <c r="C104" s="113">
        <f>SUM(G96:H103)</f>
        <v>0</v>
      </c>
      <c r="D104" s="114"/>
    </row>
    <row r="105" spans="2:18" x14ac:dyDescent="0.35">
      <c r="B105" s="10"/>
      <c r="C105" s="10"/>
      <c r="D105" s="10"/>
      <c r="E105" s="10"/>
      <c r="F105" s="10"/>
      <c r="G105" s="10"/>
      <c r="H105" s="10"/>
      <c r="I105" s="10"/>
      <c r="J105" s="10"/>
      <c r="K105" s="10"/>
      <c r="L105" s="10"/>
      <c r="M105" s="10"/>
      <c r="N105" s="10"/>
      <c r="O105" s="10"/>
      <c r="P105" s="10"/>
      <c r="Q105" s="10"/>
      <c r="R105" s="10"/>
    </row>
    <row r="106" spans="2:18" x14ac:dyDescent="0.35">
      <c r="B106" s="14"/>
      <c r="C106" s="14"/>
      <c r="D106" s="14"/>
      <c r="E106" s="14"/>
      <c r="F106" s="14"/>
      <c r="G106" s="14"/>
      <c r="H106" s="14"/>
      <c r="I106" s="14"/>
      <c r="J106" s="14"/>
      <c r="K106" s="14"/>
      <c r="L106" s="14"/>
      <c r="M106" s="14"/>
      <c r="N106" s="14"/>
      <c r="O106" s="14"/>
      <c r="P106" s="14"/>
      <c r="Q106" s="14"/>
      <c r="R106" s="14"/>
    </row>
    <row r="107" spans="2:18" ht="21" x14ac:dyDescent="0.5">
      <c r="B107" s="11" t="s">
        <v>195</v>
      </c>
      <c r="C107" s="16"/>
      <c r="D107" s="16"/>
      <c r="E107" s="16"/>
      <c r="F107" s="16"/>
      <c r="G107" s="16"/>
      <c r="H107" s="19"/>
      <c r="I107" s="19"/>
      <c r="J107" s="21" t="s">
        <v>172</v>
      </c>
      <c r="K107" s="19"/>
      <c r="L107" s="19"/>
      <c r="M107" s="19"/>
      <c r="N107" s="19"/>
      <c r="O107" s="19"/>
      <c r="P107" s="19"/>
      <c r="Q107" s="19"/>
      <c r="R107" s="19"/>
    </row>
    <row r="109" spans="2:18" x14ac:dyDescent="0.35">
      <c r="B109" s="12" t="s">
        <v>111</v>
      </c>
      <c r="C109" s="128" t="s">
        <v>92</v>
      </c>
      <c r="D109" s="129"/>
      <c r="E109" s="17"/>
      <c r="F109" s="23" t="s">
        <v>93</v>
      </c>
      <c r="G109" s="17"/>
      <c r="H109" s="22" t="s">
        <v>95</v>
      </c>
      <c r="I109" s="17"/>
      <c r="J109" s="12" t="s">
        <v>94</v>
      </c>
      <c r="K109" s="12"/>
      <c r="L109" s="12"/>
      <c r="M109" s="12"/>
      <c r="N109" s="12"/>
      <c r="O109" s="12"/>
      <c r="P109" s="12"/>
      <c r="Q109" s="12"/>
      <c r="R109" s="12"/>
    </row>
    <row r="110" spans="2:18" ht="7.5" customHeight="1" x14ac:dyDescent="0.35">
      <c r="C110" s="28"/>
      <c r="D110" s="28"/>
      <c r="J110" s="31"/>
      <c r="K110" s="31"/>
      <c r="L110" s="31"/>
      <c r="M110" s="31"/>
      <c r="N110" s="31"/>
      <c r="O110" s="31"/>
      <c r="P110" s="31"/>
      <c r="Q110" s="31"/>
      <c r="R110" s="31"/>
    </row>
    <row r="111" spans="2:18" x14ac:dyDescent="0.35">
      <c r="B111" s="13" t="s">
        <v>20</v>
      </c>
      <c r="C111" s="112"/>
      <c r="D111" s="112"/>
      <c r="F111" s="27" t="s">
        <v>97</v>
      </c>
      <c r="G111" s="127">
        <f t="shared" ref="G111" si="3">IF(F111="Monthly",C111,IF(F111="Annually",FLOOR(C111/12,0.01),
IF(F111="Weekly",FLOOR(C111*52/12,0.01),
IF(F111="Quarterly",FLOOR(C111*4/12,0.01),
IF(F111="4 Weekly",FLOOR(C111*13/12,0.01)
)))))</f>
        <v>0</v>
      </c>
      <c r="H111" s="124"/>
      <c r="J111" s="118"/>
      <c r="K111" s="118"/>
      <c r="L111" s="118"/>
      <c r="M111" s="118"/>
      <c r="N111" s="118"/>
      <c r="O111" s="118"/>
      <c r="P111" s="118"/>
      <c r="Q111" s="118"/>
      <c r="R111" s="118"/>
    </row>
    <row r="112" spans="2:18" ht="6.75" customHeight="1" x14ac:dyDescent="0.35">
      <c r="B112" s="13"/>
      <c r="C112" s="28"/>
      <c r="D112" s="28"/>
    </row>
    <row r="113" spans="2:18" x14ac:dyDescent="0.35">
      <c r="B113" s="13" t="s">
        <v>21</v>
      </c>
      <c r="C113" s="112"/>
      <c r="D113" s="112"/>
      <c r="F113" s="27" t="s">
        <v>97</v>
      </c>
      <c r="G113" s="127">
        <f t="shared" ref="G113" si="4">IF(F113="Monthly",C113,IF(F113="Annually",FLOOR(C113/12,0.01),
IF(F113="Weekly",FLOOR(C113*52/12,0.01),
IF(F113="Quarterly",FLOOR(C113*4/12,0.01),
IF(F113="4 Weekly",FLOOR(C113*13/12,0.01)
)))))</f>
        <v>0</v>
      </c>
      <c r="H113" s="124"/>
      <c r="J113" s="118"/>
      <c r="K113" s="118"/>
      <c r="L113" s="118"/>
      <c r="M113" s="118"/>
      <c r="N113" s="118"/>
      <c r="O113" s="118"/>
      <c r="P113" s="118"/>
      <c r="Q113" s="118"/>
      <c r="R113" s="118"/>
    </row>
    <row r="114" spans="2:18" ht="6.75" customHeight="1" x14ac:dyDescent="0.35">
      <c r="B114" s="13"/>
      <c r="C114" s="28"/>
      <c r="D114" s="28"/>
    </row>
    <row r="115" spans="2:18" x14ac:dyDescent="0.35">
      <c r="B115" s="13" t="s">
        <v>22</v>
      </c>
      <c r="C115" s="112"/>
      <c r="D115" s="112"/>
      <c r="F115" s="27" t="s">
        <v>97</v>
      </c>
      <c r="G115" s="127">
        <f t="shared" ref="G115" si="5">IF(F115="Monthly",C115,IF(F115="Annually",FLOOR(C115/12,0.01),
IF(F115="Weekly",FLOOR(C115*52/12,0.01),
IF(F115="Quarterly",FLOOR(C115*4/12,0.01),
IF(F115="4 Weekly",FLOOR(C115*13/12,0.01)
)))))</f>
        <v>0</v>
      </c>
      <c r="H115" s="124"/>
      <c r="J115" s="118"/>
      <c r="K115" s="118"/>
      <c r="L115" s="118"/>
      <c r="M115" s="118"/>
      <c r="N115" s="118"/>
      <c r="O115" s="118"/>
      <c r="P115" s="118"/>
      <c r="Q115" s="118"/>
      <c r="R115" s="118"/>
    </row>
    <row r="116" spans="2:18" ht="6.75" customHeight="1" x14ac:dyDescent="0.35">
      <c r="B116" s="13"/>
      <c r="C116" s="28"/>
      <c r="D116" s="28"/>
    </row>
    <row r="117" spans="2:18" x14ac:dyDescent="0.35">
      <c r="B117" s="13" t="s">
        <v>23</v>
      </c>
      <c r="C117" s="112"/>
      <c r="D117" s="112"/>
      <c r="F117" s="27" t="s">
        <v>97</v>
      </c>
      <c r="G117" s="127">
        <f t="shared" ref="G117" si="6">IF(F117="Monthly",C117,IF(F117="Annually",FLOOR(C117/12,0.01),
IF(F117="Weekly",FLOOR(C117*52/12,0.01),
IF(F117="Quarterly",FLOOR(C117*4/12,0.01),
IF(F117="4 Weekly",FLOOR(C117*13/12,0.01)
)))))</f>
        <v>0</v>
      </c>
      <c r="H117" s="124"/>
      <c r="J117" s="118"/>
      <c r="K117" s="118"/>
      <c r="L117" s="118"/>
      <c r="M117" s="118"/>
      <c r="N117" s="118"/>
      <c r="O117" s="118"/>
      <c r="P117" s="118"/>
      <c r="Q117" s="118"/>
      <c r="R117" s="118"/>
    </row>
    <row r="118" spans="2:18" ht="6.75" customHeight="1" x14ac:dyDescent="0.35">
      <c r="B118" s="13"/>
      <c r="C118" s="28"/>
      <c r="D118" s="28"/>
    </row>
    <row r="119" spans="2:18" x14ac:dyDescent="0.35">
      <c r="B119" s="13" t="s">
        <v>24</v>
      </c>
      <c r="C119" s="112"/>
      <c r="D119" s="112"/>
      <c r="F119" s="27" t="s">
        <v>97</v>
      </c>
      <c r="G119" s="127">
        <f t="shared" ref="G119" si="7">IF(F119="Monthly",C119,IF(F119="Annually",FLOOR(C119/12,0.01),
IF(F119="Weekly",FLOOR(C119*52/12,0.01),
IF(F119="Quarterly",FLOOR(C119*4/12,0.01),
IF(F119="4 Weekly",FLOOR(C119*13/12,0.01)
)))))</f>
        <v>0</v>
      </c>
      <c r="H119" s="124"/>
      <c r="J119" s="118"/>
      <c r="K119" s="118"/>
      <c r="L119" s="118"/>
      <c r="M119" s="118"/>
      <c r="N119" s="118"/>
      <c r="O119" s="118"/>
      <c r="P119" s="118"/>
      <c r="Q119" s="118"/>
      <c r="R119" s="118"/>
    </row>
    <row r="120" spans="2:18" ht="6.75" customHeight="1" x14ac:dyDescent="0.35">
      <c r="B120" s="13"/>
      <c r="C120" s="28"/>
      <c r="D120" s="28"/>
    </row>
    <row r="121" spans="2:18" x14ac:dyDescent="0.35">
      <c r="B121" s="13" t="s">
        <v>25</v>
      </c>
      <c r="C121" s="112"/>
      <c r="D121" s="112"/>
      <c r="F121" s="27" t="s">
        <v>97</v>
      </c>
      <c r="G121" s="127">
        <f t="shared" ref="G121" si="8">IF(F121="Monthly",C121,IF(F121="Annually",FLOOR(C121/12,0.01),
IF(F121="Weekly",FLOOR(C121*52/12,0.01),
IF(F121="Quarterly",FLOOR(C121*4/12,0.01),
IF(F121="4 Weekly",FLOOR(C121*13/12,0.01)
)))))</f>
        <v>0</v>
      </c>
      <c r="H121" s="124"/>
      <c r="J121" s="118"/>
      <c r="K121" s="118"/>
      <c r="L121" s="118"/>
      <c r="M121" s="118"/>
      <c r="N121" s="118"/>
      <c r="O121" s="118"/>
      <c r="P121" s="118"/>
      <c r="Q121" s="118"/>
      <c r="R121" s="118"/>
    </row>
    <row r="122" spans="2:18" ht="6.75" customHeight="1" x14ac:dyDescent="0.35">
      <c r="B122" s="13"/>
      <c r="C122" s="28"/>
      <c r="D122" s="28"/>
    </row>
    <row r="123" spans="2:18" x14ac:dyDescent="0.35">
      <c r="B123" s="13" t="s">
        <v>26</v>
      </c>
      <c r="C123" s="112"/>
      <c r="D123" s="112"/>
      <c r="F123" s="27" t="s">
        <v>97</v>
      </c>
      <c r="G123" s="127">
        <f t="shared" ref="G123" si="9">IF(F123="Monthly",C123,IF(F123="Annually",FLOOR(C123/12,0.01),
IF(F123="Weekly",FLOOR(C123*52/12,0.01),
IF(F123="Quarterly",FLOOR(C123*4/12,0.01),
IF(F123="4 Weekly",FLOOR(C123*13/12,0.01)
)))))</f>
        <v>0</v>
      </c>
      <c r="H123" s="124"/>
      <c r="J123" s="118"/>
      <c r="K123" s="118"/>
      <c r="L123" s="118"/>
      <c r="M123" s="118"/>
      <c r="N123" s="118"/>
      <c r="O123" s="118"/>
      <c r="P123" s="118"/>
      <c r="Q123" s="118"/>
      <c r="R123" s="118"/>
    </row>
    <row r="124" spans="2:18" ht="6.75" customHeight="1" x14ac:dyDescent="0.35">
      <c r="B124" s="13"/>
      <c r="C124" s="28"/>
      <c r="D124" s="28"/>
    </row>
    <row r="125" spans="2:18" x14ac:dyDescent="0.35">
      <c r="B125" s="13" t="s">
        <v>27</v>
      </c>
      <c r="C125" s="112"/>
      <c r="D125" s="112"/>
      <c r="F125" s="27" t="s">
        <v>97</v>
      </c>
      <c r="G125" s="127">
        <f t="shared" ref="G125" si="10">IF(F125="Monthly",C125,IF(F125="Annually",FLOOR(C125/12,0.01),
IF(F125="Weekly",FLOOR(C125*52/12,0.01),
IF(F125="Quarterly",FLOOR(C125*4/12,0.01),
IF(F125="4 Weekly",FLOOR(C125*13/12,0.01)
)))))</f>
        <v>0</v>
      </c>
      <c r="H125" s="124"/>
      <c r="J125" s="118"/>
      <c r="K125" s="118"/>
      <c r="L125" s="118"/>
      <c r="M125" s="118"/>
      <c r="N125" s="118"/>
      <c r="O125" s="118"/>
      <c r="P125" s="118"/>
      <c r="Q125" s="118"/>
      <c r="R125" s="118"/>
    </row>
    <row r="126" spans="2:18" ht="6.75" customHeight="1" x14ac:dyDescent="0.35">
      <c r="B126" s="13"/>
      <c r="C126" s="28"/>
      <c r="D126" s="28"/>
    </row>
    <row r="127" spans="2:18" x14ac:dyDescent="0.35">
      <c r="B127" s="13" t="s">
        <v>28</v>
      </c>
      <c r="C127" s="112"/>
      <c r="D127" s="112"/>
      <c r="F127" s="27" t="s">
        <v>97</v>
      </c>
      <c r="G127" s="127">
        <f t="shared" ref="G127" si="11">IF(F127="Monthly",C127,IF(F127="Annually",FLOOR(C127/12,0.01),
IF(F127="Weekly",FLOOR(C127*52/12,0.01),
IF(F127="Quarterly",FLOOR(C127*4/12,0.01),
IF(F127="4 Weekly",FLOOR(C127*13/12,0.01)
)))))</f>
        <v>0</v>
      </c>
      <c r="H127" s="124"/>
      <c r="J127" s="118"/>
      <c r="K127" s="118"/>
      <c r="L127" s="118"/>
      <c r="M127" s="118"/>
      <c r="N127" s="118"/>
      <c r="O127" s="118"/>
      <c r="P127" s="118"/>
      <c r="Q127" s="118"/>
      <c r="R127" s="118"/>
    </row>
    <row r="128" spans="2:18" ht="6.75" customHeight="1" x14ac:dyDescent="0.35">
      <c r="B128" s="13"/>
      <c r="C128" s="28"/>
      <c r="D128" s="28"/>
    </row>
    <row r="129" spans="2:18" x14ac:dyDescent="0.35">
      <c r="B129" s="13" t="s">
        <v>29</v>
      </c>
      <c r="C129" s="112"/>
      <c r="D129" s="112"/>
      <c r="F129" s="27" t="s">
        <v>97</v>
      </c>
      <c r="G129" s="127">
        <f t="shared" ref="G129" si="12">IF(F129="Monthly",C129,IF(F129="Annually",FLOOR(C129/12,0.01),
IF(F129="Weekly",FLOOR(C129*52/12,0.01),
IF(F129="Quarterly",FLOOR(C129*4/12,0.01),
IF(F129="4 Weekly",FLOOR(C129*13/12,0.01)
)))))</f>
        <v>0</v>
      </c>
      <c r="H129" s="124"/>
      <c r="J129" s="118"/>
      <c r="K129" s="118"/>
      <c r="L129" s="118"/>
      <c r="M129" s="118"/>
      <c r="N129" s="118"/>
      <c r="O129" s="118"/>
      <c r="P129" s="118"/>
      <c r="Q129" s="118"/>
      <c r="R129" s="118"/>
    </row>
    <row r="130" spans="2:18" ht="6.75" customHeight="1" x14ac:dyDescent="0.35">
      <c r="B130" s="13"/>
      <c r="C130" s="28"/>
      <c r="D130" s="28"/>
    </row>
    <row r="131" spans="2:18" x14ac:dyDescent="0.35">
      <c r="B131" s="13" t="s">
        <v>30</v>
      </c>
      <c r="C131" s="112"/>
      <c r="D131" s="112"/>
      <c r="F131" s="27" t="s">
        <v>97</v>
      </c>
      <c r="G131" s="127">
        <f t="shared" ref="G131" si="13">IF(F131="Monthly",C131,IF(F131="Annually",FLOOR(C131/12,0.01),
IF(F131="Weekly",FLOOR(C131*52/12,0.01),
IF(F131="Quarterly",FLOOR(C131*4/12,0.01),
IF(F131="4 Weekly",FLOOR(C131*13/12,0.01)
)))))</f>
        <v>0</v>
      </c>
      <c r="H131" s="124"/>
      <c r="J131" s="118"/>
      <c r="K131" s="118"/>
      <c r="L131" s="118"/>
      <c r="M131" s="118"/>
      <c r="N131" s="118"/>
      <c r="O131" s="118"/>
      <c r="P131" s="118"/>
      <c r="Q131" s="118"/>
      <c r="R131" s="118"/>
    </row>
    <row r="132" spans="2:18" ht="6.75" customHeight="1" x14ac:dyDescent="0.35">
      <c r="B132" s="13"/>
      <c r="C132" s="28"/>
      <c r="D132" s="28"/>
    </row>
    <row r="133" spans="2:18" ht="22.5" customHeight="1" x14ac:dyDescent="0.35">
      <c r="B133" s="15" t="s">
        <v>112</v>
      </c>
      <c r="C133" s="113">
        <f>SUM(G111:H132)</f>
        <v>0</v>
      </c>
      <c r="D133" s="114"/>
    </row>
    <row r="134" spans="2:18" s="39" customFormat="1" ht="18" customHeight="1" x14ac:dyDescent="0.35">
      <c r="B134" s="15"/>
      <c r="D134" s="56"/>
    </row>
    <row r="135" spans="2:18" s="39" customFormat="1" ht="32.25" customHeight="1" x14ac:dyDescent="0.35">
      <c r="B135" s="136" t="s">
        <v>180</v>
      </c>
      <c r="C135" s="119"/>
      <c r="D135" s="119"/>
      <c r="F135" s="137"/>
      <c r="G135" s="138"/>
      <c r="J135" s="126"/>
      <c r="K135" s="126"/>
      <c r="L135" s="126"/>
      <c r="M135" s="126"/>
      <c r="N135" s="126"/>
      <c r="O135" s="126"/>
      <c r="P135" s="126"/>
      <c r="Q135" s="126"/>
      <c r="R135" s="126"/>
    </row>
    <row r="136" spans="2:18" s="43" customFormat="1" ht="21" x14ac:dyDescent="0.35">
      <c r="B136" s="57"/>
      <c r="C136" s="50"/>
      <c r="D136" s="50"/>
      <c r="F136" s="71" t="str">
        <f>IF(F135="Yes", "All priority bills are up to date",
IF(F135 = "No", "Some or all priority bills are NOT up to date. We recommend contacting a specialist Debt Advice service for assistance",
IF(C133 &gt; 0,"Please select Yes or No to confirm whether priority bills are up to date",
IF(F135 = "n/a","Not applicable - no priority bills to consider","Please select an option for whether priority bills are up to date"))))</f>
        <v>Please select an option for whether priority bills are up to date</v>
      </c>
      <c r="G136" s="68"/>
      <c r="J136" s="69"/>
      <c r="K136" s="69"/>
      <c r="L136" s="69"/>
      <c r="M136" s="69"/>
      <c r="N136" s="69"/>
      <c r="O136" s="69"/>
      <c r="P136" s="69"/>
      <c r="Q136" s="69"/>
      <c r="R136" s="69"/>
    </row>
    <row r="137" spans="2:18" x14ac:dyDescent="0.35">
      <c r="F137" s="71" t="str">
        <f>IF(AND(OR(F135="Yes", F135="No"),C133=0),"Please enter details for Priority Bills","")</f>
        <v/>
      </c>
    </row>
    <row r="138" spans="2:18" x14ac:dyDescent="0.35">
      <c r="B138" s="12" t="s">
        <v>113</v>
      </c>
      <c r="C138" s="128" t="s">
        <v>92</v>
      </c>
      <c r="D138" s="129"/>
      <c r="E138" s="17"/>
      <c r="F138" s="23" t="s">
        <v>93</v>
      </c>
      <c r="G138" s="17"/>
      <c r="H138" s="22" t="s">
        <v>95</v>
      </c>
      <c r="I138" s="17"/>
      <c r="J138" s="12" t="s">
        <v>94</v>
      </c>
      <c r="K138" s="12"/>
      <c r="L138" s="12"/>
      <c r="M138" s="12"/>
      <c r="N138" s="12"/>
      <c r="O138" s="12"/>
      <c r="P138" s="12"/>
      <c r="Q138" s="12"/>
      <c r="R138" s="12"/>
    </row>
    <row r="139" spans="2:18" ht="7.5" customHeight="1" x14ac:dyDescent="0.35">
      <c r="C139" s="28"/>
      <c r="D139" s="28"/>
      <c r="J139" s="31"/>
      <c r="K139" s="31"/>
      <c r="L139" s="31"/>
      <c r="M139" s="31"/>
      <c r="N139" s="31"/>
      <c r="O139" s="31"/>
      <c r="P139" s="31"/>
      <c r="Q139" s="31"/>
      <c r="R139" s="31"/>
    </row>
    <row r="140" spans="2:18" x14ac:dyDescent="0.35">
      <c r="B140" s="13" t="s">
        <v>32</v>
      </c>
      <c r="C140" s="112"/>
      <c r="D140" s="112"/>
      <c r="F140" s="27" t="s">
        <v>97</v>
      </c>
      <c r="G140" s="127">
        <f t="shared" ref="G140" si="14">IF(F140="Monthly",C140,IF(F140="Annually",FLOOR(C140/12,0.01),
IF(F140="Weekly",FLOOR(C140*52/12,0.01),
IF(F140="Quarterly",FLOOR(C140*4/12,0.01),
IF(F140="4 Weekly",FLOOR(C140*13/12,0.01)
)))))</f>
        <v>0</v>
      </c>
      <c r="H140" s="124"/>
      <c r="J140" s="118"/>
      <c r="K140" s="118"/>
      <c r="L140" s="118"/>
      <c r="M140" s="118"/>
      <c r="N140" s="118"/>
      <c r="O140" s="118"/>
      <c r="P140" s="118"/>
      <c r="Q140" s="118"/>
      <c r="R140" s="118"/>
    </row>
    <row r="141" spans="2:18" ht="6.75" customHeight="1" x14ac:dyDescent="0.35">
      <c r="B141" s="13"/>
      <c r="C141" s="28"/>
      <c r="D141" s="28"/>
    </row>
    <row r="142" spans="2:18" x14ac:dyDescent="0.35">
      <c r="B142" s="13" t="s">
        <v>33</v>
      </c>
      <c r="C142" s="112"/>
      <c r="D142" s="112"/>
      <c r="F142" s="27" t="s">
        <v>97</v>
      </c>
      <c r="G142" s="127">
        <f t="shared" ref="G142" si="15">IF(F142="Monthly",C142,IF(F142="Annually",FLOOR(C142/12,0.01),
IF(F142="Weekly",FLOOR(C142*52/12,0.01),
IF(F142="Quarterly",FLOOR(C142*4/12,0.01),
IF(F142="4 Weekly",FLOOR(C142*13/12,0.01)
)))))</f>
        <v>0</v>
      </c>
      <c r="H142" s="124"/>
      <c r="J142" s="118"/>
      <c r="K142" s="118"/>
      <c r="L142" s="118"/>
      <c r="M142" s="118"/>
      <c r="N142" s="118"/>
      <c r="O142" s="118"/>
      <c r="P142" s="118"/>
      <c r="Q142" s="118"/>
      <c r="R142" s="118"/>
    </row>
    <row r="143" spans="2:18" ht="6.75" customHeight="1" x14ac:dyDescent="0.35">
      <c r="B143" s="13"/>
      <c r="C143" s="28"/>
      <c r="D143" s="28"/>
    </row>
    <row r="144" spans="2:18" x14ac:dyDescent="0.35">
      <c r="B144" s="13" t="s">
        <v>34</v>
      </c>
      <c r="C144" s="112"/>
      <c r="D144" s="112"/>
      <c r="F144" s="27" t="s">
        <v>97</v>
      </c>
      <c r="G144" s="127">
        <f t="shared" ref="G144" si="16">IF(F144="Monthly",C144,IF(F144="Annually",FLOOR(C144/12,0.01),
IF(F144="Weekly",FLOOR(C144*52/12,0.01),
IF(F144="Quarterly",FLOOR(C144*4/12,0.01),
IF(F144="4 Weekly",FLOOR(C144*13/12,0.01)
)))))</f>
        <v>0</v>
      </c>
      <c r="H144" s="124"/>
      <c r="J144" s="118"/>
      <c r="K144" s="118"/>
      <c r="L144" s="118"/>
      <c r="M144" s="118"/>
      <c r="N144" s="118"/>
      <c r="O144" s="118"/>
      <c r="P144" s="118"/>
      <c r="Q144" s="118"/>
      <c r="R144" s="118"/>
    </row>
    <row r="145" spans="2:18" ht="6.75" customHeight="1" x14ac:dyDescent="0.35">
      <c r="B145" s="13"/>
      <c r="C145" s="28"/>
      <c r="D145" s="28"/>
    </row>
    <row r="146" spans="2:18" x14ac:dyDescent="0.35">
      <c r="B146" s="13" t="s">
        <v>35</v>
      </c>
      <c r="C146" s="112"/>
      <c r="D146" s="112"/>
      <c r="F146" s="27" t="s">
        <v>97</v>
      </c>
      <c r="G146" s="127">
        <f t="shared" ref="G146" si="17">IF(F146="Monthly",C146,IF(F146="Annually",FLOOR(C146/12,0.01),
IF(F146="Weekly",FLOOR(C146*52/12,0.01),
IF(F146="Quarterly",FLOOR(C146*4/12,0.01),
IF(F146="4 Weekly",FLOOR(C146*13/12,0.01)
)))))</f>
        <v>0</v>
      </c>
      <c r="H146" s="124"/>
      <c r="J146" s="118"/>
      <c r="K146" s="118"/>
      <c r="L146" s="118"/>
      <c r="M146" s="118"/>
      <c r="N146" s="118"/>
      <c r="O146" s="118"/>
      <c r="P146" s="118"/>
      <c r="Q146" s="118"/>
      <c r="R146" s="118"/>
    </row>
    <row r="147" spans="2:18" ht="6.75" customHeight="1" x14ac:dyDescent="0.35">
      <c r="B147" s="13"/>
      <c r="C147" s="28"/>
      <c r="D147" s="28"/>
    </row>
    <row r="148" spans="2:18" x14ac:dyDescent="0.35">
      <c r="B148" s="13" t="s">
        <v>36</v>
      </c>
      <c r="C148" s="112"/>
      <c r="D148" s="112"/>
      <c r="F148" s="27" t="s">
        <v>97</v>
      </c>
      <c r="G148" s="127">
        <f t="shared" ref="G148" si="18">IF(F148="Monthly",C148,IF(F148="Annually",FLOOR(C148/12,0.01),
IF(F148="Weekly",FLOOR(C148*52/12,0.01),
IF(F148="Quarterly",FLOOR(C148*4/12,0.01),
IF(F148="4 Weekly",FLOOR(C148*13/12,0.01)
)))))</f>
        <v>0</v>
      </c>
      <c r="H148" s="124"/>
      <c r="J148" s="118"/>
      <c r="K148" s="118"/>
      <c r="L148" s="118"/>
      <c r="M148" s="118"/>
      <c r="N148" s="118"/>
      <c r="O148" s="118"/>
      <c r="P148" s="118"/>
      <c r="Q148" s="118"/>
      <c r="R148" s="118"/>
    </row>
    <row r="149" spans="2:18" ht="6.75" customHeight="1" x14ac:dyDescent="0.35">
      <c r="B149" s="13"/>
      <c r="C149" s="28"/>
      <c r="D149" s="28"/>
    </row>
    <row r="150" spans="2:18" x14ac:dyDescent="0.35">
      <c r="B150" s="13" t="s">
        <v>37</v>
      </c>
      <c r="C150" s="112"/>
      <c r="D150" s="112"/>
      <c r="F150" s="27" t="s">
        <v>97</v>
      </c>
      <c r="G150" s="127">
        <f t="shared" ref="G150" si="19">IF(F150="Monthly",C150,IF(F150="Annually",FLOOR(C150/12,0.01),
IF(F150="Weekly",FLOOR(C150*52/12,0.01),
IF(F150="Quarterly",FLOOR(C150*4/12,0.01),
IF(F150="4 Weekly",FLOOR(C150*13/12,0.01)
)))))</f>
        <v>0</v>
      </c>
      <c r="H150" s="124"/>
      <c r="J150" s="118"/>
      <c r="K150" s="118"/>
      <c r="L150" s="118"/>
      <c r="M150" s="118"/>
      <c r="N150" s="118"/>
      <c r="O150" s="118"/>
      <c r="P150" s="118"/>
      <c r="Q150" s="118"/>
      <c r="R150" s="118"/>
    </row>
    <row r="151" spans="2:18" ht="6.75" customHeight="1" x14ac:dyDescent="0.35">
      <c r="B151" s="13"/>
      <c r="C151" s="28"/>
      <c r="D151" s="28"/>
    </row>
    <row r="152" spans="2:18" x14ac:dyDescent="0.35">
      <c r="B152" s="15" t="s">
        <v>114</v>
      </c>
      <c r="C152" s="113">
        <f>SUM(G140:H151)</f>
        <v>0</v>
      </c>
      <c r="D152" s="114"/>
    </row>
    <row r="154" spans="2:18" x14ac:dyDescent="0.35">
      <c r="B154" s="12" t="s">
        <v>115</v>
      </c>
      <c r="C154" s="128" t="s">
        <v>92</v>
      </c>
      <c r="D154" s="129"/>
      <c r="E154" s="17"/>
      <c r="F154" s="23" t="s">
        <v>93</v>
      </c>
      <c r="G154" s="17"/>
      <c r="H154" s="22" t="s">
        <v>95</v>
      </c>
      <c r="I154" s="17"/>
      <c r="J154" s="12" t="s">
        <v>94</v>
      </c>
      <c r="K154" s="12"/>
      <c r="L154" s="12"/>
      <c r="M154" s="12"/>
      <c r="N154" s="12"/>
      <c r="O154" s="12"/>
      <c r="P154" s="12"/>
      <c r="Q154" s="12"/>
      <c r="R154" s="12"/>
    </row>
    <row r="155" spans="2:18" ht="7.5" customHeight="1" x14ac:dyDescent="0.35">
      <c r="C155" s="28"/>
      <c r="D155" s="28"/>
      <c r="J155" s="31"/>
      <c r="K155" s="31"/>
      <c r="L155" s="31"/>
      <c r="M155" s="31"/>
      <c r="N155" s="31"/>
      <c r="O155" s="31"/>
      <c r="P155" s="31"/>
      <c r="Q155" s="31"/>
      <c r="R155" s="31"/>
    </row>
    <row r="156" spans="2:18" x14ac:dyDescent="0.35">
      <c r="B156" s="13" t="s">
        <v>38</v>
      </c>
      <c r="C156" s="112"/>
      <c r="D156" s="112"/>
      <c r="F156" s="27" t="s">
        <v>97</v>
      </c>
      <c r="G156" s="127">
        <f t="shared" ref="G156" si="20">IF(F156="Monthly",C156,IF(F156="Annually",FLOOR(C156/12,0.01),
IF(F156="Weekly",FLOOR(C156*52/12,0.01),
IF(F156="Quarterly",FLOOR(C156*4/12,0.01),
IF(F156="4 Weekly",FLOOR(C156*13/12,0.01)
)))))</f>
        <v>0</v>
      </c>
      <c r="H156" s="124"/>
      <c r="J156" s="118"/>
      <c r="K156" s="118"/>
      <c r="L156" s="118"/>
      <c r="M156" s="118"/>
      <c r="N156" s="118"/>
      <c r="O156" s="118"/>
      <c r="P156" s="118"/>
      <c r="Q156" s="118"/>
      <c r="R156" s="118"/>
    </row>
    <row r="157" spans="2:18" ht="6.75" customHeight="1" x14ac:dyDescent="0.35">
      <c r="B157" s="13"/>
      <c r="C157" s="28"/>
      <c r="D157" s="28"/>
    </row>
    <row r="158" spans="2:18" x14ac:dyDescent="0.35">
      <c r="B158" s="13" t="s">
        <v>39</v>
      </c>
      <c r="C158" s="112"/>
      <c r="D158" s="112"/>
      <c r="F158" s="27" t="s">
        <v>97</v>
      </c>
      <c r="G158" s="127">
        <f t="shared" ref="G158" si="21">IF(F158="Monthly",C158,IF(F158="Annually",FLOOR(C158/12,0.01),
IF(F158="Weekly",FLOOR(C158*52/12,0.01),
IF(F158="Quarterly",FLOOR(C158*4/12,0.01),
IF(F158="4 Weekly",FLOOR(C158*13/12,0.01)
)))))</f>
        <v>0</v>
      </c>
      <c r="H158" s="124"/>
      <c r="J158" s="118"/>
      <c r="K158" s="118"/>
      <c r="L158" s="118"/>
      <c r="M158" s="118"/>
      <c r="N158" s="118"/>
      <c r="O158" s="118"/>
      <c r="P158" s="118"/>
      <c r="Q158" s="118"/>
      <c r="R158" s="118"/>
    </row>
    <row r="159" spans="2:18" ht="6.75" customHeight="1" x14ac:dyDescent="0.35">
      <c r="B159" s="13"/>
      <c r="C159" s="28"/>
      <c r="D159" s="28"/>
    </row>
    <row r="160" spans="2:18" x14ac:dyDescent="0.35">
      <c r="B160" s="13" t="s">
        <v>40</v>
      </c>
      <c r="C160" s="112"/>
      <c r="D160" s="112"/>
      <c r="F160" s="27" t="s">
        <v>97</v>
      </c>
      <c r="G160" s="127">
        <f t="shared" ref="G160" si="22">IF(F160="Monthly",C160,IF(F160="Annually",FLOOR(C160/12,0.01),
IF(F160="Weekly",FLOOR(C160*52/12,0.01),
IF(F160="Quarterly",FLOOR(C160*4/12,0.01),
IF(F160="4 Weekly",FLOOR(C160*13/12,0.01)
)))))</f>
        <v>0</v>
      </c>
      <c r="H160" s="124"/>
      <c r="J160" s="118"/>
      <c r="K160" s="118"/>
      <c r="L160" s="118"/>
      <c r="M160" s="118"/>
      <c r="N160" s="118"/>
      <c r="O160" s="118"/>
      <c r="P160" s="118"/>
      <c r="Q160" s="118"/>
      <c r="R160" s="118"/>
    </row>
    <row r="161" spans="2:18" ht="6.75" customHeight="1" x14ac:dyDescent="0.35">
      <c r="B161" s="13"/>
      <c r="C161" s="28"/>
      <c r="D161" s="28"/>
    </row>
    <row r="162" spans="2:18" x14ac:dyDescent="0.35">
      <c r="B162" s="13" t="s">
        <v>41</v>
      </c>
      <c r="C162" s="112"/>
      <c r="D162" s="112"/>
      <c r="F162" s="27" t="s">
        <v>97</v>
      </c>
      <c r="G162" s="127">
        <f t="shared" ref="G162" si="23">IF(F162="Monthly",C162,IF(F162="Annually",FLOOR(C162/12,0.01),
IF(F162="Weekly",FLOOR(C162*52/12,0.01),
IF(F162="Quarterly",FLOOR(C162*4/12,0.01),
IF(F162="4 Weekly",FLOOR(C162*13/12,0.01)
)))))</f>
        <v>0</v>
      </c>
      <c r="H162" s="124"/>
      <c r="J162" s="118"/>
      <c r="K162" s="118"/>
      <c r="L162" s="118"/>
      <c r="M162" s="118"/>
      <c r="N162" s="118"/>
      <c r="O162" s="118"/>
      <c r="P162" s="118"/>
      <c r="Q162" s="118"/>
      <c r="R162" s="118"/>
    </row>
    <row r="163" spans="2:18" ht="6.75" customHeight="1" x14ac:dyDescent="0.35">
      <c r="B163" s="13"/>
      <c r="C163" s="28"/>
      <c r="D163" s="28"/>
    </row>
    <row r="164" spans="2:18" x14ac:dyDescent="0.35">
      <c r="B164" s="13" t="s">
        <v>42</v>
      </c>
      <c r="C164" s="112"/>
      <c r="D164" s="112"/>
      <c r="F164" s="27" t="s">
        <v>97</v>
      </c>
      <c r="G164" s="127">
        <f t="shared" ref="G164" si="24">IF(F164="Monthly",C164,IF(F164="Annually",FLOOR(C164/12,0.01),
IF(F164="Weekly",FLOOR(C164*52/12,0.01),
IF(F164="Quarterly",FLOOR(C164*4/12,0.01),
IF(F164="4 Weekly",FLOOR(C164*13/12,0.01)
)))))</f>
        <v>0</v>
      </c>
      <c r="H164" s="124"/>
      <c r="J164" s="118"/>
      <c r="K164" s="118"/>
      <c r="L164" s="118"/>
      <c r="M164" s="118"/>
      <c r="N164" s="118"/>
      <c r="O164" s="118"/>
      <c r="P164" s="118"/>
      <c r="Q164" s="118"/>
      <c r="R164" s="118"/>
    </row>
    <row r="165" spans="2:18" ht="6.75" customHeight="1" x14ac:dyDescent="0.35">
      <c r="B165" s="13"/>
      <c r="C165" s="28"/>
      <c r="D165" s="28"/>
    </row>
    <row r="166" spans="2:18" x14ac:dyDescent="0.35">
      <c r="B166" s="13" t="s">
        <v>43</v>
      </c>
      <c r="C166" s="112"/>
      <c r="D166" s="112"/>
      <c r="F166" s="27" t="s">
        <v>97</v>
      </c>
      <c r="G166" s="127">
        <f t="shared" ref="G166" si="25">IF(F166="Monthly",C166,IF(F166="Annually",FLOOR(C166/12,0.01),
IF(F166="Weekly",FLOOR(C166*52/12,0.01),
IF(F166="Quarterly",FLOOR(C166*4/12,0.01),
IF(F166="4 Weekly",FLOOR(C166*13/12,0.01)
)))))</f>
        <v>0</v>
      </c>
      <c r="H166" s="124"/>
      <c r="J166" s="118"/>
      <c r="K166" s="118"/>
      <c r="L166" s="118"/>
      <c r="M166" s="118"/>
      <c r="N166" s="118"/>
      <c r="O166" s="118"/>
      <c r="P166" s="118"/>
      <c r="Q166" s="118"/>
      <c r="R166" s="118"/>
    </row>
    <row r="167" spans="2:18" ht="6.75" customHeight="1" x14ac:dyDescent="0.35">
      <c r="B167" s="13"/>
      <c r="C167" s="28"/>
      <c r="D167" s="28"/>
    </row>
    <row r="168" spans="2:18" x14ac:dyDescent="0.35">
      <c r="B168" s="13" t="s">
        <v>44</v>
      </c>
      <c r="C168" s="112"/>
      <c r="D168" s="112"/>
      <c r="F168" s="27" t="s">
        <v>97</v>
      </c>
      <c r="G168" s="127">
        <f t="shared" ref="G168" si="26">IF(F168="Monthly",C168,IF(F168="Annually",FLOOR(C168/12,0.01),
IF(F168="Weekly",FLOOR(C168*52/12,0.01),
IF(F168="Quarterly",FLOOR(C168*4/12,0.01),
IF(F168="4 Weekly",FLOOR(C168*13/12,0.01)
)))))</f>
        <v>0</v>
      </c>
      <c r="H168" s="124"/>
      <c r="J168" s="118"/>
      <c r="K168" s="118"/>
      <c r="L168" s="118"/>
      <c r="M168" s="118"/>
      <c r="N168" s="118"/>
      <c r="O168" s="118"/>
      <c r="P168" s="118"/>
      <c r="Q168" s="118"/>
      <c r="R168" s="118"/>
    </row>
    <row r="169" spans="2:18" ht="6.75" customHeight="1" x14ac:dyDescent="0.35">
      <c r="B169" s="13"/>
      <c r="C169" s="28"/>
      <c r="D169" s="28"/>
    </row>
    <row r="170" spans="2:18" x14ac:dyDescent="0.35">
      <c r="B170" s="13" t="s">
        <v>45</v>
      </c>
      <c r="C170" s="112"/>
      <c r="D170" s="112"/>
      <c r="F170" s="27" t="s">
        <v>97</v>
      </c>
      <c r="G170" s="127">
        <f t="shared" ref="G170" si="27">IF(F170="Monthly",C170,IF(F170="Annually",FLOOR(C170/12,0.01),
IF(F170="Weekly",FLOOR(C170*52/12,0.01),
IF(F170="Quarterly",FLOOR(C170*4/12,0.01),
IF(F170="4 Weekly",FLOOR(C170*13/12,0.01)
)))))</f>
        <v>0</v>
      </c>
      <c r="H170" s="124"/>
      <c r="J170" s="118"/>
      <c r="K170" s="118"/>
      <c r="L170" s="118"/>
      <c r="M170" s="118"/>
      <c r="N170" s="118"/>
      <c r="O170" s="118"/>
      <c r="P170" s="118"/>
      <c r="Q170" s="118"/>
      <c r="R170" s="118"/>
    </row>
    <row r="171" spans="2:18" ht="6.75" customHeight="1" x14ac:dyDescent="0.35">
      <c r="B171" s="13"/>
      <c r="C171" s="28"/>
      <c r="D171" s="28"/>
    </row>
    <row r="172" spans="2:18" x14ac:dyDescent="0.35">
      <c r="B172" s="15" t="s">
        <v>116</v>
      </c>
      <c r="C172" s="113">
        <f>SUM(G156:H171)</f>
        <v>0</v>
      </c>
      <c r="D172" s="114"/>
    </row>
    <row r="174" spans="2:18" x14ac:dyDescent="0.35">
      <c r="B174" s="12" t="s">
        <v>117</v>
      </c>
      <c r="C174" s="128" t="s">
        <v>92</v>
      </c>
      <c r="D174" s="129"/>
      <c r="E174" s="17"/>
      <c r="F174" s="23" t="s">
        <v>93</v>
      </c>
      <c r="G174" s="17"/>
      <c r="H174" s="22" t="s">
        <v>95</v>
      </c>
      <c r="I174" s="17"/>
      <c r="J174" s="12" t="s">
        <v>94</v>
      </c>
      <c r="K174" s="12"/>
      <c r="L174" s="12"/>
      <c r="M174" s="12"/>
      <c r="N174" s="12"/>
      <c r="O174" s="12"/>
      <c r="P174" s="12"/>
      <c r="Q174" s="12"/>
      <c r="R174" s="12"/>
    </row>
    <row r="175" spans="2:18" ht="7.5" customHeight="1" x14ac:dyDescent="0.35">
      <c r="C175" s="28"/>
      <c r="D175" s="28"/>
      <c r="J175" s="31"/>
      <c r="K175" s="31"/>
      <c r="L175" s="31"/>
      <c r="M175" s="31"/>
      <c r="N175" s="31"/>
      <c r="O175" s="31"/>
      <c r="P175" s="31"/>
      <c r="Q175" s="31"/>
      <c r="R175" s="31"/>
    </row>
    <row r="176" spans="2:18" x14ac:dyDescent="0.35">
      <c r="B176" s="13" t="s">
        <v>46</v>
      </c>
      <c r="C176" s="112"/>
      <c r="D176" s="112"/>
      <c r="F176" s="27" t="s">
        <v>97</v>
      </c>
      <c r="G176" s="127">
        <f t="shared" ref="G176" si="28">IF(F176="Monthly",C176,IF(F176="Annually",FLOOR(C176/12,0.01),
IF(F176="Weekly",FLOOR(C176*52/12,0.01),
IF(F176="Quarterly",FLOOR(C176*4/12,0.01),
IF(F176="4 Weekly",FLOOR(C176*13/12,0.01)
)))))</f>
        <v>0</v>
      </c>
      <c r="H176" s="124"/>
      <c r="J176" s="118"/>
      <c r="K176" s="118"/>
      <c r="L176" s="118"/>
      <c r="M176" s="118"/>
      <c r="N176" s="118"/>
      <c r="O176" s="118"/>
      <c r="P176" s="118"/>
      <c r="Q176" s="118"/>
      <c r="R176" s="118"/>
    </row>
    <row r="177" spans="2:18" ht="6.75" customHeight="1" x14ac:dyDescent="0.35">
      <c r="B177" s="13"/>
      <c r="C177" s="28"/>
      <c r="D177" s="28"/>
    </row>
    <row r="178" spans="2:18" x14ac:dyDescent="0.35">
      <c r="B178" s="13" t="s">
        <v>47</v>
      </c>
      <c r="C178" s="112"/>
      <c r="D178" s="112"/>
      <c r="F178" s="27" t="s">
        <v>97</v>
      </c>
      <c r="G178" s="127">
        <f t="shared" ref="G178" si="29">IF(F178="Monthly",C178,IF(F178="Annually",FLOOR(C178/12,0.01),
IF(F178="Weekly",FLOOR(C178*52/12,0.01),
IF(F178="Quarterly",FLOOR(C178*4/12,0.01),
IF(F178="4 Weekly",FLOOR(C178*13/12,0.01)
)))))</f>
        <v>0</v>
      </c>
      <c r="H178" s="124"/>
      <c r="J178" s="118"/>
      <c r="K178" s="118"/>
      <c r="L178" s="118"/>
      <c r="M178" s="118"/>
      <c r="N178" s="118"/>
      <c r="O178" s="118"/>
      <c r="P178" s="118"/>
      <c r="Q178" s="118"/>
      <c r="R178" s="118"/>
    </row>
    <row r="179" spans="2:18" ht="6.75" customHeight="1" x14ac:dyDescent="0.35">
      <c r="B179" s="13"/>
      <c r="C179" s="28"/>
      <c r="D179" s="28"/>
    </row>
    <row r="180" spans="2:18" x14ac:dyDescent="0.35">
      <c r="B180" s="13" t="s">
        <v>37</v>
      </c>
      <c r="C180" s="112"/>
      <c r="D180" s="112"/>
      <c r="F180" s="27" t="s">
        <v>97</v>
      </c>
      <c r="G180" s="127">
        <f t="shared" ref="G180" si="30">IF(F180="Monthly",C180,IF(F180="Annually",FLOOR(C180/12,0.01),
IF(F180="Weekly",FLOOR(C180*52/12,0.01),
IF(F180="Quarterly",FLOOR(C180*4/12,0.01),
IF(F180="4 Weekly",FLOOR(C180*13/12,0.01)
)))))</f>
        <v>0</v>
      </c>
      <c r="H180" s="124"/>
      <c r="J180" s="118"/>
      <c r="K180" s="118"/>
      <c r="L180" s="118"/>
      <c r="M180" s="118"/>
      <c r="N180" s="118"/>
      <c r="O180" s="118"/>
      <c r="P180" s="118"/>
      <c r="Q180" s="118"/>
      <c r="R180" s="118"/>
    </row>
    <row r="181" spans="2:18" ht="6.75" customHeight="1" x14ac:dyDescent="0.35">
      <c r="B181" s="13"/>
      <c r="C181" s="28"/>
      <c r="D181" s="28"/>
    </row>
    <row r="182" spans="2:18" x14ac:dyDescent="0.35">
      <c r="B182" s="15" t="s">
        <v>118</v>
      </c>
      <c r="C182" s="113">
        <f>SUM(G176:H181)</f>
        <v>0</v>
      </c>
      <c r="D182" s="114"/>
    </row>
    <row r="184" spans="2:18" x14ac:dyDescent="0.35">
      <c r="B184" s="12" t="s">
        <v>119</v>
      </c>
      <c r="C184" s="128" t="s">
        <v>92</v>
      </c>
      <c r="D184" s="129"/>
      <c r="E184" s="17"/>
      <c r="F184" s="23" t="s">
        <v>93</v>
      </c>
      <c r="G184" s="17"/>
      <c r="H184" s="22" t="s">
        <v>95</v>
      </c>
      <c r="I184" s="17"/>
      <c r="J184" s="12" t="s">
        <v>94</v>
      </c>
      <c r="K184" s="12"/>
      <c r="L184" s="12"/>
      <c r="M184" s="12"/>
      <c r="N184" s="12"/>
      <c r="O184" s="12"/>
      <c r="P184" s="12"/>
      <c r="Q184" s="12"/>
      <c r="R184" s="12"/>
    </row>
    <row r="185" spans="2:18" ht="7.5" customHeight="1" x14ac:dyDescent="0.35">
      <c r="C185" s="28"/>
      <c r="D185" s="28"/>
      <c r="J185" s="31"/>
      <c r="K185" s="31"/>
      <c r="L185" s="31"/>
      <c r="M185" s="31"/>
      <c r="N185" s="31"/>
      <c r="O185" s="31"/>
      <c r="P185" s="31"/>
      <c r="Q185" s="31"/>
      <c r="R185" s="31"/>
    </row>
    <row r="186" spans="2:18" x14ac:dyDescent="0.35">
      <c r="B186" s="13" t="s">
        <v>48</v>
      </c>
      <c r="C186" s="112"/>
      <c r="D186" s="112"/>
      <c r="F186" s="27" t="s">
        <v>97</v>
      </c>
      <c r="G186" s="127">
        <f t="shared" ref="G186" si="31">IF(F186="Monthly",C186,IF(F186="Annually",FLOOR(C186/12,0.01),
IF(F186="Weekly",FLOOR(C186*52/12,0.01),
IF(F186="Quarterly",FLOOR(C186*4/12,0.01),
IF(F186="4 Weekly",FLOOR(C186*13/12,0.01)
)))))</f>
        <v>0</v>
      </c>
      <c r="H186" s="124"/>
      <c r="J186" s="118"/>
      <c r="K186" s="118"/>
      <c r="L186" s="118"/>
      <c r="M186" s="118"/>
      <c r="N186" s="118"/>
      <c r="O186" s="118"/>
      <c r="P186" s="118"/>
      <c r="Q186" s="118"/>
      <c r="R186" s="118"/>
    </row>
    <row r="187" spans="2:18" ht="6.75" customHeight="1" x14ac:dyDescent="0.35">
      <c r="B187" s="13"/>
      <c r="C187" s="28"/>
      <c r="D187" s="28"/>
    </row>
    <row r="188" spans="2:18" x14ac:dyDescent="0.35">
      <c r="B188" s="13" t="s">
        <v>49</v>
      </c>
      <c r="C188" s="112"/>
      <c r="D188" s="112"/>
      <c r="F188" s="27" t="s">
        <v>97</v>
      </c>
      <c r="G188" s="127">
        <f t="shared" ref="G188" si="32">IF(F188="Monthly",C188,IF(F188="Annually",FLOOR(C188/12,0.01),
IF(F188="Weekly",FLOOR(C188*52/12,0.01),
IF(F188="Quarterly",FLOOR(C188*4/12,0.01),
IF(F188="4 Weekly",FLOOR(C188*13/12,0.01)
)))))</f>
        <v>0</v>
      </c>
      <c r="H188" s="124"/>
      <c r="J188" s="118"/>
      <c r="K188" s="118"/>
      <c r="L188" s="118"/>
      <c r="M188" s="118"/>
      <c r="N188" s="118"/>
      <c r="O188" s="118"/>
      <c r="P188" s="118"/>
      <c r="Q188" s="118"/>
      <c r="R188" s="118"/>
    </row>
    <row r="189" spans="2:18" ht="6.75" customHeight="1" x14ac:dyDescent="0.35">
      <c r="B189" s="13"/>
      <c r="C189" s="28"/>
      <c r="D189" s="28"/>
    </row>
    <row r="190" spans="2:18" x14ac:dyDescent="0.35">
      <c r="B190" s="13" t="s">
        <v>50</v>
      </c>
      <c r="C190" s="112"/>
      <c r="D190" s="112"/>
      <c r="F190" s="27" t="s">
        <v>97</v>
      </c>
      <c r="G190" s="127">
        <f t="shared" ref="G190" si="33">IF(F190="Monthly",C190,IF(F190="Annually",FLOOR(C190/12,0.01),
IF(F190="Weekly",FLOOR(C190*52/12,0.01),
IF(F190="Quarterly",FLOOR(C190*4/12,0.01),
IF(F190="4 Weekly",FLOOR(C190*13/12,0.01)
)))))</f>
        <v>0</v>
      </c>
      <c r="H190" s="124"/>
      <c r="J190" s="118"/>
      <c r="K190" s="118"/>
      <c r="L190" s="118"/>
      <c r="M190" s="118"/>
      <c r="N190" s="118"/>
      <c r="O190" s="118"/>
      <c r="P190" s="118"/>
      <c r="Q190" s="118"/>
      <c r="R190" s="118"/>
    </row>
    <row r="191" spans="2:18" ht="6.75" customHeight="1" x14ac:dyDescent="0.35">
      <c r="B191" s="13"/>
      <c r="C191" s="28"/>
      <c r="D191" s="28"/>
    </row>
    <row r="192" spans="2:18" x14ac:dyDescent="0.35">
      <c r="B192" s="13" t="s">
        <v>51</v>
      </c>
      <c r="C192" s="112"/>
      <c r="D192" s="112"/>
      <c r="F192" s="27" t="s">
        <v>97</v>
      </c>
      <c r="G192" s="127">
        <f t="shared" ref="G192" si="34">IF(F192="Monthly",C192,IF(F192="Annually",FLOOR(C192/12,0.01),
IF(F192="Weekly",FLOOR(C192*52/12,0.01),
IF(F192="Quarterly",FLOOR(C192*4/12,0.01),
IF(F192="4 Weekly",FLOOR(C192*13/12,0.01)
)))))</f>
        <v>0</v>
      </c>
      <c r="H192" s="124"/>
      <c r="J192" s="118"/>
      <c r="K192" s="118"/>
      <c r="L192" s="118"/>
      <c r="M192" s="118"/>
      <c r="N192" s="118"/>
      <c r="O192" s="118"/>
      <c r="P192" s="118"/>
      <c r="Q192" s="118"/>
      <c r="R192" s="118"/>
    </row>
    <row r="193" spans="2:18" ht="6.75" customHeight="1" x14ac:dyDescent="0.35">
      <c r="B193" s="13"/>
      <c r="C193" s="28"/>
      <c r="D193" s="28"/>
    </row>
    <row r="194" spans="2:18" x14ac:dyDescent="0.35">
      <c r="B194" s="13" t="s">
        <v>52</v>
      </c>
      <c r="C194" s="112"/>
      <c r="D194" s="112"/>
      <c r="F194" s="27" t="s">
        <v>97</v>
      </c>
      <c r="G194" s="127">
        <f t="shared" ref="G194" si="35">IF(F194="Monthly",C194,IF(F194="Annually",FLOOR(C194/12,0.01),
IF(F194="Weekly",FLOOR(C194*52/12,0.01),
IF(F194="Quarterly",FLOOR(C194*4/12,0.01),
IF(F194="4 Weekly",FLOOR(C194*13/12,0.01)
)))))</f>
        <v>0</v>
      </c>
      <c r="H194" s="124"/>
      <c r="J194" s="118"/>
      <c r="K194" s="118"/>
      <c r="L194" s="118"/>
      <c r="M194" s="118"/>
      <c r="N194" s="118"/>
      <c r="O194" s="118"/>
      <c r="P194" s="118"/>
      <c r="Q194" s="118"/>
      <c r="R194" s="118"/>
    </row>
    <row r="195" spans="2:18" ht="6.75" customHeight="1" x14ac:dyDescent="0.35">
      <c r="B195" s="13"/>
      <c r="C195" s="28"/>
      <c r="D195" s="28"/>
    </row>
    <row r="196" spans="2:18" x14ac:dyDescent="0.35">
      <c r="B196" s="13" t="s">
        <v>37</v>
      </c>
      <c r="C196" s="112"/>
      <c r="D196" s="112"/>
      <c r="F196" s="27" t="s">
        <v>97</v>
      </c>
      <c r="G196" s="127">
        <f t="shared" ref="G196" si="36">IF(F196="Monthly",C196,IF(F196="Annually",FLOOR(C196/12,0.01),
IF(F196="Weekly",FLOOR(C196*52/12,0.01),
IF(F196="Quarterly",FLOOR(C196*4/12,0.01),
IF(F196="4 Weekly",FLOOR(C196*13/12,0.01)
)))))</f>
        <v>0</v>
      </c>
      <c r="H196" s="124"/>
      <c r="J196" s="118"/>
      <c r="K196" s="118"/>
      <c r="L196" s="118"/>
      <c r="M196" s="118"/>
      <c r="N196" s="118"/>
      <c r="O196" s="118"/>
      <c r="P196" s="118"/>
      <c r="Q196" s="118"/>
      <c r="R196" s="118"/>
    </row>
    <row r="197" spans="2:18" ht="6.75" customHeight="1" x14ac:dyDescent="0.35">
      <c r="B197" s="13"/>
      <c r="C197" s="28"/>
      <c r="D197" s="28"/>
    </row>
    <row r="198" spans="2:18" x14ac:dyDescent="0.35">
      <c r="B198" s="15" t="s">
        <v>118</v>
      </c>
      <c r="C198" s="113">
        <f>SUM(G186:H197)</f>
        <v>0</v>
      </c>
      <c r="D198" s="114"/>
    </row>
    <row r="200" spans="2:18" x14ac:dyDescent="0.35">
      <c r="B200" s="12" t="s">
        <v>120</v>
      </c>
      <c r="C200" s="128" t="s">
        <v>92</v>
      </c>
      <c r="D200" s="129"/>
      <c r="E200" s="17"/>
      <c r="F200" s="23" t="s">
        <v>93</v>
      </c>
      <c r="G200" s="17"/>
      <c r="H200" s="22" t="s">
        <v>95</v>
      </c>
      <c r="I200" s="17"/>
      <c r="J200" s="12" t="s">
        <v>94</v>
      </c>
      <c r="K200" s="12"/>
      <c r="L200" s="12"/>
      <c r="M200" s="12"/>
      <c r="N200" s="12"/>
      <c r="O200" s="12"/>
      <c r="P200" s="12"/>
      <c r="Q200" s="12"/>
      <c r="R200" s="12"/>
    </row>
    <row r="201" spans="2:18" ht="7.5" customHeight="1" x14ac:dyDescent="0.35">
      <c r="C201" s="28"/>
      <c r="D201" s="28"/>
      <c r="J201" s="31"/>
      <c r="K201" s="31"/>
      <c r="L201" s="31"/>
      <c r="M201" s="31"/>
      <c r="N201" s="31"/>
      <c r="O201" s="31"/>
      <c r="P201" s="31"/>
      <c r="Q201" s="31"/>
      <c r="R201" s="31"/>
    </row>
    <row r="202" spans="2:18" x14ac:dyDescent="0.35">
      <c r="B202" s="13" t="s">
        <v>53</v>
      </c>
      <c r="C202" s="112"/>
      <c r="D202" s="112"/>
      <c r="F202" s="27" t="s">
        <v>97</v>
      </c>
      <c r="G202" s="127">
        <f t="shared" ref="G202" si="37">IF(F202="Monthly",C202,IF(F202="Annually",FLOOR(C202/12,0.01),
IF(F202="Weekly",FLOOR(C202*52/12,0.01),
IF(F202="Quarterly",FLOOR(C202*4/12,0.01),
IF(F202="4 Weekly",FLOOR(C202*13/12,0.01)
)))))</f>
        <v>0</v>
      </c>
      <c r="H202" s="124"/>
      <c r="J202" s="118"/>
      <c r="K202" s="118"/>
      <c r="L202" s="118"/>
      <c r="M202" s="118"/>
      <c r="N202" s="118"/>
      <c r="O202" s="118"/>
      <c r="P202" s="118"/>
      <c r="Q202" s="118"/>
      <c r="R202" s="118"/>
    </row>
    <row r="203" spans="2:18" ht="6.75" customHeight="1" x14ac:dyDescent="0.35">
      <c r="B203" s="13"/>
      <c r="C203" s="28"/>
      <c r="D203" s="28"/>
    </row>
    <row r="204" spans="2:18" x14ac:dyDescent="0.35">
      <c r="B204" s="13" t="s">
        <v>54</v>
      </c>
      <c r="C204" s="112"/>
      <c r="D204" s="112"/>
      <c r="F204" s="27" t="s">
        <v>97</v>
      </c>
      <c r="G204" s="127">
        <f t="shared" ref="G204" si="38">IF(F204="Monthly",C204,IF(F204="Annually",FLOOR(C204/12,0.01),
IF(F204="Weekly",FLOOR(C204*52/12,0.01),
IF(F204="Quarterly",FLOOR(C204*4/12,0.01),
IF(F204="4 Weekly",FLOOR(C204*13/12,0.01)
)))))</f>
        <v>0</v>
      </c>
      <c r="H204" s="124"/>
      <c r="J204" s="118"/>
      <c r="K204" s="118"/>
      <c r="L204" s="118"/>
      <c r="M204" s="118"/>
      <c r="N204" s="118"/>
      <c r="O204" s="118"/>
      <c r="P204" s="118"/>
      <c r="Q204" s="118"/>
      <c r="R204" s="118"/>
    </row>
    <row r="205" spans="2:18" ht="6.75" customHeight="1" x14ac:dyDescent="0.35">
      <c r="B205" s="13"/>
      <c r="C205" s="28"/>
      <c r="D205" s="28"/>
    </row>
    <row r="206" spans="2:18" x14ac:dyDescent="0.35">
      <c r="B206" s="13" t="s">
        <v>55</v>
      </c>
      <c r="C206" s="112"/>
      <c r="D206" s="112"/>
      <c r="F206" s="27" t="s">
        <v>97</v>
      </c>
      <c r="G206" s="127">
        <f t="shared" ref="G206" si="39">IF(F206="Monthly",C206,IF(F206="Annually",FLOOR(C206/12,0.01),
IF(F206="Weekly",FLOOR(C206*52/12,0.01),
IF(F206="Quarterly",FLOOR(C206*4/12,0.01),
IF(F206="4 Weekly",FLOOR(C206*13/12,0.01)
)))))</f>
        <v>0</v>
      </c>
      <c r="H206" s="124"/>
      <c r="J206" s="118"/>
      <c r="K206" s="118"/>
      <c r="L206" s="118"/>
      <c r="M206" s="118"/>
      <c r="N206" s="118"/>
      <c r="O206" s="118"/>
      <c r="P206" s="118"/>
      <c r="Q206" s="118"/>
      <c r="R206" s="118"/>
    </row>
    <row r="207" spans="2:18" ht="6.75" customHeight="1" x14ac:dyDescent="0.35">
      <c r="B207" s="13"/>
      <c r="C207" s="28"/>
      <c r="D207" s="28"/>
    </row>
    <row r="208" spans="2:18" x14ac:dyDescent="0.35">
      <c r="B208" s="13" t="s">
        <v>56</v>
      </c>
      <c r="C208" s="112"/>
      <c r="D208" s="112"/>
      <c r="F208" s="27" t="s">
        <v>97</v>
      </c>
      <c r="G208" s="127">
        <f t="shared" ref="G208" si="40">IF(F208="Monthly",C208,IF(F208="Annually",FLOOR(C208/12,0.01),
IF(F208="Weekly",FLOOR(C208*52/12,0.01),
IF(F208="Quarterly",FLOOR(C208*4/12,0.01),
IF(F208="4 Weekly",FLOOR(C208*13/12,0.01)
)))))</f>
        <v>0</v>
      </c>
      <c r="H208" s="124"/>
      <c r="J208" s="118"/>
      <c r="K208" s="118"/>
      <c r="L208" s="118"/>
      <c r="M208" s="118"/>
      <c r="N208" s="118"/>
      <c r="O208" s="118"/>
      <c r="P208" s="118"/>
      <c r="Q208" s="118"/>
      <c r="R208" s="118"/>
    </row>
    <row r="209" spans="2:18" ht="6.75" customHeight="1" x14ac:dyDescent="0.35">
      <c r="B209" s="13"/>
      <c r="C209" s="28"/>
      <c r="D209" s="28"/>
    </row>
    <row r="210" spans="2:18" x14ac:dyDescent="0.35">
      <c r="B210" s="15" t="s">
        <v>122</v>
      </c>
      <c r="C210" s="113">
        <f>SUM(G202:H209)</f>
        <v>0</v>
      </c>
      <c r="D210" s="114"/>
    </row>
    <row r="212" spans="2:18" x14ac:dyDescent="0.35">
      <c r="B212" s="12" t="s">
        <v>121</v>
      </c>
      <c r="C212" s="128" t="s">
        <v>92</v>
      </c>
      <c r="D212" s="129"/>
      <c r="E212" s="17"/>
      <c r="F212" s="23" t="s">
        <v>93</v>
      </c>
      <c r="G212" s="17"/>
      <c r="H212" s="22" t="s">
        <v>95</v>
      </c>
      <c r="I212" s="17"/>
      <c r="J212" s="12" t="s">
        <v>94</v>
      </c>
      <c r="K212" s="12"/>
      <c r="L212" s="12"/>
      <c r="M212" s="12"/>
      <c r="N212" s="12"/>
      <c r="O212" s="12"/>
      <c r="P212" s="12"/>
      <c r="Q212" s="12"/>
      <c r="R212" s="12"/>
    </row>
    <row r="213" spans="2:18" ht="7.5" customHeight="1" x14ac:dyDescent="0.35">
      <c r="C213" s="28"/>
      <c r="D213" s="28"/>
      <c r="J213" s="31"/>
      <c r="K213" s="31"/>
      <c r="L213" s="31"/>
      <c r="M213" s="31"/>
      <c r="N213" s="31"/>
      <c r="O213" s="31"/>
      <c r="P213" s="31"/>
      <c r="Q213" s="31"/>
      <c r="R213" s="31"/>
    </row>
    <row r="214" spans="2:18" x14ac:dyDescent="0.35">
      <c r="B214" s="13" t="s">
        <v>57</v>
      </c>
      <c r="C214" s="112"/>
      <c r="D214" s="112"/>
      <c r="F214" s="27" t="s">
        <v>97</v>
      </c>
      <c r="G214" s="127">
        <f t="shared" ref="G214" si="41">IF(F214="Monthly",C214,IF(F214="Annually",FLOOR(C214/12,0.01),
IF(F214="Weekly",FLOOR(C214*52/12,0.01),
IF(F214="Quarterly",FLOOR(C214*4/12,0.01),
IF(F214="4 Weekly",FLOOR(C214*13/12,0.01)
)))))</f>
        <v>0</v>
      </c>
      <c r="H214" s="124"/>
      <c r="J214" s="118"/>
      <c r="K214" s="118"/>
      <c r="L214" s="118"/>
      <c r="M214" s="118"/>
      <c r="N214" s="118"/>
      <c r="O214" s="118"/>
      <c r="P214" s="118"/>
      <c r="Q214" s="118"/>
      <c r="R214" s="118"/>
    </row>
    <row r="215" spans="2:18" ht="6.75" customHeight="1" x14ac:dyDescent="0.35">
      <c r="B215" s="13"/>
      <c r="C215" s="28"/>
      <c r="D215" s="28"/>
    </row>
    <row r="216" spans="2:18" x14ac:dyDescent="0.35">
      <c r="B216" s="13" t="s">
        <v>58</v>
      </c>
      <c r="C216" s="112"/>
      <c r="D216" s="112"/>
      <c r="F216" s="27" t="s">
        <v>97</v>
      </c>
      <c r="G216" s="127">
        <f t="shared" ref="G216" si="42">IF(F216="Monthly",C216,IF(F216="Annually",FLOOR(C216/12,0.01),
IF(F216="Weekly",FLOOR(C216*52/12,0.01),
IF(F216="Quarterly",FLOOR(C216*4/12,0.01),
IF(F216="4 Weekly",FLOOR(C216*13/12,0.01)
)))))</f>
        <v>0</v>
      </c>
      <c r="H216" s="124"/>
      <c r="J216" s="118"/>
      <c r="K216" s="118"/>
      <c r="L216" s="118"/>
      <c r="M216" s="118"/>
      <c r="N216" s="118"/>
      <c r="O216" s="118"/>
      <c r="P216" s="118"/>
      <c r="Q216" s="118"/>
      <c r="R216" s="118"/>
    </row>
    <row r="217" spans="2:18" ht="6.75" customHeight="1" x14ac:dyDescent="0.35">
      <c r="B217" s="13"/>
      <c r="C217" s="28"/>
      <c r="D217" s="28"/>
    </row>
    <row r="218" spans="2:18" x14ac:dyDescent="0.35">
      <c r="B218" s="13" t="s">
        <v>59</v>
      </c>
      <c r="C218" s="112"/>
      <c r="D218" s="112"/>
      <c r="F218" s="27" t="s">
        <v>97</v>
      </c>
      <c r="G218" s="127">
        <f t="shared" ref="G218" si="43">IF(F218="Monthly",C218,IF(F218="Annually",FLOOR(C218/12,0.01),
IF(F218="Weekly",FLOOR(C218*52/12,0.01),
IF(F218="Quarterly",FLOOR(C218*4/12,0.01),
IF(F218="4 Weekly",FLOOR(C218*13/12,0.01)
)))))</f>
        <v>0</v>
      </c>
      <c r="H218" s="124"/>
      <c r="J218" s="118"/>
      <c r="K218" s="118"/>
      <c r="L218" s="118"/>
      <c r="M218" s="118"/>
      <c r="N218" s="118"/>
      <c r="O218" s="118"/>
      <c r="P218" s="118"/>
      <c r="Q218" s="118"/>
      <c r="R218" s="118"/>
    </row>
    <row r="219" spans="2:18" ht="6.75" customHeight="1" x14ac:dyDescent="0.35">
      <c r="B219" s="13"/>
      <c r="C219" s="28"/>
      <c r="D219" s="28"/>
    </row>
    <row r="220" spans="2:18" x14ac:dyDescent="0.35">
      <c r="B220" s="13" t="s">
        <v>60</v>
      </c>
      <c r="C220" s="112"/>
      <c r="D220" s="112"/>
      <c r="F220" s="27" t="s">
        <v>97</v>
      </c>
      <c r="G220" s="127">
        <f t="shared" ref="G220" si="44">IF(F220="Monthly",C220,IF(F220="Annually",FLOOR(C220/12,0.01),
IF(F220="Weekly",FLOOR(C220*52/12,0.01),
IF(F220="Quarterly",FLOOR(C220*4/12,0.01),
IF(F220="4 Weekly",FLOOR(C220*13/12,0.01)
)))))</f>
        <v>0</v>
      </c>
      <c r="H220" s="124"/>
      <c r="J220" s="118"/>
      <c r="K220" s="118"/>
      <c r="L220" s="118"/>
      <c r="M220" s="118"/>
      <c r="N220" s="118"/>
      <c r="O220" s="118"/>
      <c r="P220" s="118"/>
      <c r="Q220" s="118"/>
      <c r="R220" s="118"/>
    </row>
    <row r="221" spans="2:18" ht="6.75" customHeight="1" x14ac:dyDescent="0.35">
      <c r="B221" s="13"/>
      <c r="C221" s="28"/>
      <c r="D221" s="28"/>
    </row>
    <row r="222" spans="2:18" x14ac:dyDescent="0.35">
      <c r="B222" s="13" t="s">
        <v>61</v>
      </c>
      <c r="C222" s="112"/>
      <c r="D222" s="112"/>
      <c r="F222" s="27" t="s">
        <v>97</v>
      </c>
      <c r="G222" s="127">
        <f t="shared" ref="G222" si="45">IF(F222="Monthly",C222,IF(F222="Annually",FLOOR(C222/12,0.01),
IF(F222="Weekly",FLOOR(C222*52/12,0.01),
IF(F222="Quarterly",FLOOR(C222*4/12,0.01),
IF(F222="4 Weekly",FLOOR(C222*13/12,0.01)
)))))</f>
        <v>0</v>
      </c>
      <c r="H222" s="124"/>
      <c r="J222" s="118"/>
      <c r="K222" s="118"/>
      <c r="L222" s="118"/>
      <c r="M222" s="118"/>
      <c r="N222" s="118"/>
      <c r="O222" s="118"/>
      <c r="P222" s="118"/>
      <c r="Q222" s="118"/>
      <c r="R222" s="118"/>
    </row>
    <row r="223" spans="2:18" ht="6.75" customHeight="1" x14ac:dyDescent="0.35">
      <c r="B223" s="13"/>
      <c r="C223" s="28"/>
      <c r="D223" s="28"/>
    </row>
    <row r="224" spans="2:18" x14ac:dyDescent="0.35">
      <c r="B224" s="13" t="s">
        <v>56</v>
      </c>
      <c r="C224" s="112"/>
      <c r="D224" s="112"/>
      <c r="F224" s="27" t="s">
        <v>97</v>
      </c>
      <c r="G224" s="127">
        <f t="shared" ref="G224" si="46">IF(F224="Monthly",C224,IF(F224="Annually",FLOOR(C224/12,0.01),
IF(F224="Weekly",FLOOR(C224*52/12,0.01),
IF(F224="Quarterly",FLOOR(C224*4/12,0.01),
IF(F224="4 Weekly",FLOOR(C224*13/12,0.01)
)))))</f>
        <v>0</v>
      </c>
      <c r="H224" s="124"/>
      <c r="J224" s="118"/>
      <c r="K224" s="118"/>
      <c r="L224" s="118"/>
      <c r="M224" s="118"/>
      <c r="N224" s="118"/>
      <c r="O224" s="118"/>
      <c r="P224" s="118"/>
      <c r="Q224" s="118"/>
      <c r="R224" s="118"/>
    </row>
    <row r="225" spans="2:18" ht="6.75" customHeight="1" x14ac:dyDescent="0.35">
      <c r="B225" s="13"/>
      <c r="C225" s="28"/>
      <c r="D225" s="28"/>
    </row>
    <row r="226" spans="2:18" ht="12.75" customHeight="1" x14ac:dyDescent="0.35">
      <c r="B226" s="121" t="s">
        <v>123</v>
      </c>
      <c r="C226" s="113">
        <f>SUM(G214:H225)</f>
        <v>0</v>
      </c>
      <c r="D226" s="114"/>
      <c r="F226" s="119" t="str">
        <f>IF(C226&gt;Data!I13,"Communication and Leisure costs Exceed Trigger Figures of £"&amp;Data!I13,"")</f>
        <v/>
      </c>
      <c r="G226" s="119"/>
      <c r="H226" s="119"/>
      <c r="I226" s="119"/>
    </row>
    <row r="227" spans="2:18" x14ac:dyDescent="0.35">
      <c r="B227" s="122"/>
      <c r="F227" s="119"/>
      <c r="G227" s="119"/>
      <c r="H227" s="119"/>
      <c r="I227" s="119"/>
    </row>
    <row r="228" spans="2:18" x14ac:dyDescent="0.35">
      <c r="B228" s="12" t="s">
        <v>129</v>
      </c>
      <c r="C228" s="128" t="s">
        <v>92</v>
      </c>
      <c r="D228" s="129"/>
      <c r="E228" s="17"/>
      <c r="F228" s="23" t="s">
        <v>93</v>
      </c>
      <c r="G228" s="17"/>
      <c r="H228" s="22" t="s">
        <v>95</v>
      </c>
      <c r="I228" s="17"/>
      <c r="J228" s="12" t="s">
        <v>94</v>
      </c>
      <c r="K228" s="12"/>
      <c r="L228" s="12"/>
      <c r="M228" s="12"/>
      <c r="N228" s="12"/>
      <c r="O228" s="12"/>
      <c r="P228" s="12"/>
      <c r="Q228" s="12"/>
      <c r="R228" s="12"/>
    </row>
    <row r="229" spans="2:18" ht="7.5" customHeight="1" x14ac:dyDescent="0.35">
      <c r="C229" s="28"/>
      <c r="D229" s="28"/>
      <c r="J229" s="31"/>
      <c r="K229" s="31"/>
      <c r="L229" s="31"/>
      <c r="M229" s="31"/>
      <c r="N229" s="31"/>
      <c r="O229" s="31"/>
      <c r="P229" s="31"/>
      <c r="Q229" s="31"/>
      <c r="R229" s="31"/>
    </row>
    <row r="230" spans="2:18" x14ac:dyDescent="0.35">
      <c r="B230" s="13" t="s">
        <v>62</v>
      </c>
      <c r="C230" s="112"/>
      <c r="D230" s="112"/>
      <c r="F230" s="27" t="s">
        <v>98</v>
      </c>
      <c r="G230" s="127">
        <f t="shared" ref="G230" si="47">IF(F230="Monthly",C230,IF(F230="Annually",FLOOR(C230/12,0.01),
IF(F230="Weekly",FLOOR(C230*52/12,0.01),
IF(F230="Quarterly",FLOOR(C230*4/12,0.01),
IF(F230="4 Weekly",FLOOR(C230*13/12,0.01)
)))))</f>
        <v>0</v>
      </c>
      <c r="H230" s="124"/>
      <c r="J230" s="118"/>
      <c r="K230" s="118"/>
      <c r="L230" s="118"/>
      <c r="M230" s="118"/>
      <c r="N230" s="118"/>
      <c r="O230" s="118"/>
      <c r="P230" s="118"/>
      <c r="Q230" s="118"/>
      <c r="R230" s="118"/>
    </row>
    <row r="231" spans="2:18" ht="6.75" customHeight="1" x14ac:dyDescent="0.35">
      <c r="B231" s="13"/>
      <c r="C231" s="28"/>
      <c r="D231" s="28"/>
    </row>
    <row r="232" spans="2:18" x14ac:dyDescent="0.35">
      <c r="B232" s="13" t="s">
        <v>63</v>
      </c>
      <c r="C232" s="112"/>
      <c r="D232" s="112"/>
      <c r="F232" s="27" t="s">
        <v>97</v>
      </c>
      <c r="G232" s="127">
        <f t="shared" ref="G232" si="48">IF(F232="Monthly",C232,IF(F232="Annually",FLOOR(C232/12,0.01),
IF(F232="Weekly",FLOOR(C232*52/12,0.01),
IF(F232="Quarterly",FLOOR(C232*4/12,0.01),
IF(F232="4 Weekly",FLOOR(C232*13/12,0.01)
)))))</f>
        <v>0</v>
      </c>
      <c r="H232" s="124"/>
      <c r="J232" s="118"/>
      <c r="K232" s="118"/>
      <c r="L232" s="118"/>
      <c r="M232" s="118"/>
      <c r="N232" s="118"/>
      <c r="O232" s="118"/>
      <c r="P232" s="118"/>
      <c r="Q232" s="118"/>
      <c r="R232" s="118"/>
    </row>
    <row r="233" spans="2:18" ht="6.75" customHeight="1" x14ac:dyDescent="0.35">
      <c r="B233" s="13"/>
      <c r="C233" s="28"/>
      <c r="D233" s="28"/>
    </row>
    <row r="234" spans="2:18" x14ac:dyDescent="0.35">
      <c r="B234" s="13" t="s">
        <v>64</v>
      </c>
      <c r="C234" s="112"/>
      <c r="D234" s="112"/>
      <c r="F234" s="27" t="s">
        <v>97</v>
      </c>
      <c r="G234" s="127">
        <f t="shared" ref="G234" si="49">IF(F234="Monthly",C234,IF(F234="Annually",FLOOR(C234/12,0.01),
IF(F234="Weekly",FLOOR(C234*52/12,0.01),
IF(F234="Quarterly",FLOOR(C234*4/12,0.01),
IF(F234="4 Weekly",FLOOR(C234*13/12,0.01)
)))))</f>
        <v>0</v>
      </c>
      <c r="H234" s="124"/>
      <c r="J234" s="118"/>
      <c r="K234" s="118"/>
      <c r="L234" s="118"/>
      <c r="M234" s="118"/>
      <c r="N234" s="118"/>
      <c r="O234" s="118"/>
      <c r="P234" s="118"/>
      <c r="Q234" s="118"/>
      <c r="R234" s="118"/>
    </row>
    <row r="235" spans="2:18" ht="6.75" customHeight="1" x14ac:dyDescent="0.35">
      <c r="B235" s="13"/>
      <c r="C235" s="28"/>
      <c r="D235" s="28"/>
    </row>
    <row r="236" spans="2:18" x14ac:dyDescent="0.35">
      <c r="B236" s="13" t="s">
        <v>65</v>
      </c>
      <c r="C236" s="112"/>
      <c r="D236" s="112"/>
      <c r="F236" s="27" t="s">
        <v>97</v>
      </c>
      <c r="G236" s="127">
        <f t="shared" ref="G236" si="50">IF(F236="Monthly",C236,IF(F236="Annually",FLOOR(C236/12,0.01),
IF(F236="Weekly",FLOOR(C236*52/12,0.01),
IF(F236="Quarterly",FLOOR(C236*4/12,0.01),
IF(F236="4 Weekly",FLOOR(C236*13/12,0.01)
)))))</f>
        <v>0</v>
      </c>
      <c r="H236" s="124"/>
      <c r="J236" s="118"/>
      <c r="K236" s="118"/>
      <c r="L236" s="118"/>
      <c r="M236" s="118"/>
      <c r="N236" s="118"/>
      <c r="O236" s="118"/>
      <c r="P236" s="118"/>
      <c r="Q236" s="118"/>
      <c r="R236" s="118"/>
    </row>
    <row r="237" spans="2:18" ht="6.75" customHeight="1" x14ac:dyDescent="0.35">
      <c r="B237" s="13"/>
      <c r="C237" s="28"/>
      <c r="D237" s="28"/>
    </row>
    <row r="238" spans="2:18" x14ac:dyDescent="0.35">
      <c r="B238" s="13" t="s">
        <v>66</v>
      </c>
      <c r="C238" s="112"/>
      <c r="D238" s="112"/>
      <c r="F238" s="27" t="s">
        <v>97</v>
      </c>
      <c r="G238" s="127">
        <f t="shared" ref="G238" si="51">IF(F238="Monthly",C238,IF(F238="Annually",FLOOR(C238/12,0.01),
IF(F238="Weekly",FLOOR(C238*52/12,0.01),
IF(F238="Quarterly",FLOOR(C238*4/12,0.01),
IF(F238="4 Weekly",FLOOR(C238*13/12,0.01)
)))))</f>
        <v>0</v>
      </c>
      <c r="H238" s="124"/>
      <c r="J238" s="118"/>
      <c r="K238" s="118"/>
      <c r="L238" s="118"/>
      <c r="M238" s="118"/>
      <c r="N238" s="118"/>
      <c r="O238" s="118"/>
      <c r="P238" s="118"/>
      <c r="Q238" s="118"/>
      <c r="R238" s="118"/>
    </row>
    <row r="239" spans="2:18" ht="6.75" customHeight="1" x14ac:dyDescent="0.35">
      <c r="B239" s="13"/>
      <c r="C239" s="28"/>
      <c r="D239" s="28"/>
    </row>
    <row r="240" spans="2:18" x14ac:dyDescent="0.35">
      <c r="B240" s="13" t="s">
        <v>67</v>
      </c>
      <c r="C240" s="112"/>
      <c r="D240" s="112"/>
      <c r="F240" s="27" t="s">
        <v>97</v>
      </c>
      <c r="G240" s="127">
        <f t="shared" ref="G240" si="52">IF(F240="Monthly",C240,IF(F240="Annually",FLOOR(C240/12,0.01),
IF(F240="Weekly",FLOOR(C240*52/12,0.01),
IF(F240="Quarterly",FLOOR(C240*4/12,0.01),
IF(F240="4 Weekly",FLOOR(C240*13/12,0.01)
)))))</f>
        <v>0</v>
      </c>
      <c r="H240" s="124"/>
      <c r="J240" s="118"/>
      <c r="K240" s="118"/>
      <c r="L240" s="118"/>
      <c r="M240" s="118"/>
      <c r="N240" s="118"/>
      <c r="O240" s="118"/>
      <c r="P240" s="118"/>
      <c r="Q240" s="118"/>
      <c r="R240" s="118"/>
    </row>
    <row r="241" spans="2:18" ht="6.75" customHeight="1" x14ac:dyDescent="0.35">
      <c r="B241" s="13"/>
      <c r="C241" s="28"/>
      <c r="D241" s="28"/>
    </row>
    <row r="242" spans="2:18" x14ac:dyDescent="0.35">
      <c r="B242" s="13" t="s">
        <v>68</v>
      </c>
      <c r="C242" s="112"/>
      <c r="D242" s="112"/>
      <c r="F242" s="27" t="s">
        <v>97</v>
      </c>
      <c r="G242" s="127">
        <f t="shared" ref="G242" si="53">IF(F242="Monthly",C242,IF(F242="Annually",FLOOR(C242/12,0.01),
IF(F242="Weekly",FLOOR(C242*52/12,0.01),
IF(F242="Quarterly",FLOOR(C242*4/12,0.01),
IF(F242="4 Weekly",FLOOR(C242*13/12,0.01)
)))))</f>
        <v>0</v>
      </c>
      <c r="H242" s="124"/>
      <c r="J242" s="118"/>
      <c r="K242" s="118"/>
      <c r="L242" s="118"/>
      <c r="M242" s="118"/>
      <c r="N242" s="118"/>
      <c r="O242" s="118"/>
      <c r="P242" s="118"/>
      <c r="Q242" s="118"/>
      <c r="R242" s="118"/>
    </row>
    <row r="243" spans="2:18" ht="6.75" customHeight="1" x14ac:dyDescent="0.35">
      <c r="B243" s="13"/>
      <c r="C243" s="28"/>
      <c r="D243" s="28"/>
    </row>
    <row r="244" spans="2:18" x14ac:dyDescent="0.35">
      <c r="B244" s="13" t="s">
        <v>69</v>
      </c>
      <c r="C244" s="112"/>
      <c r="D244" s="112"/>
      <c r="F244" s="27" t="s">
        <v>97</v>
      </c>
      <c r="G244" s="127">
        <f t="shared" ref="G244" si="54">IF(F244="Monthly",C244,IF(F244="Annually",FLOOR(C244/12,0.01),
IF(F244="Weekly",FLOOR(C244*52/12,0.01),
IF(F244="Quarterly",FLOOR(C244*4/12,0.01),
IF(F244="4 Weekly",FLOOR(C244*13/12,0.01)
)))))</f>
        <v>0</v>
      </c>
      <c r="H244" s="124"/>
      <c r="J244" s="118"/>
      <c r="K244" s="118"/>
      <c r="L244" s="118"/>
      <c r="M244" s="118"/>
      <c r="N244" s="118"/>
      <c r="O244" s="118"/>
      <c r="P244" s="118"/>
      <c r="Q244" s="118"/>
      <c r="R244" s="118"/>
    </row>
    <row r="245" spans="2:18" ht="6.75" customHeight="1" x14ac:dyDescent="0.35">
      <c r="B245" s="13"/>
      <c r="C245" s="28"/>
      <c r="D245" s="28"/>
    </row>
    <row r="246" spans="2:18" x14ac:dyDescent="0.35">
      <c r="B246" s="13" t="s">
        <v>37</v>
      </c>
      <c r="C246" s="112"/>
      <c r="D246" s="112"/>
      <c r="F246" s="27" t="s">
        <v>97</v>
      </c>
      <c r="G246" s="127">
        <f t="shared" ref="G246" si="55">IF(F246="Monthly",C246,IF(F246="Annually",FLOOR(C246/12,0.01),
IF(F246="Weekly",FLOOR(C246*52/12,0.01),
IF(F246="Quarterly",FLOOR(C246*4/12,0.01),
IF(F246="4 Weekly",FLOOR(C246*13/12,0.01)
)))))</f>
        <v>0</v>
      </c>
      <c r="H246" s="124"/>
      <c r="J246" s="118"/>
      <c r="K246" s="118"/>
      <c r="L246" s="118"/>
      <c r="M246" s="118"/>
      <c r="N246" s="118"/>
      <c r="O246" s="118"/>
      <c r="P246" s="118"/>
      <c r="Q246" s="118"/>
      <c r="R246" s="118"/>
    </row>
    <row r="247" spans="2:18" ht="6.75" customHeight="1" x14ac:dyDescent="0.35">
      <c r="B247" s="13"/>
      <c r="C247" s="28"/>
      <c r="D247" s="28"/>
    </row>
    <row r="248" spans="2:18" ht="12.75" customHeight="1" x14ac:dyDescent="0.35">
      <c r="B248" s="121" t="s">
        <v>124</v>
      </c>
      <c r="C248" s="113">
        <f>SUM(G230:H247)</f>
        <v>0</v>
      </c>
      <c r="D248" s="114"/>
      <c r="F248" s="120" t="str">
        <f>IF(C248&gt;Data!I14,"Food &amp; Housekeeping costs Exceed Trigger Figures of £"&amp;Data!I14,"")</f>
        <v/>
      </c>
      <c r="G248" s="120"/>
      <c r="H248" s="120"/>
      <c r="I248" s="120"/>
    </row>
    <row r="249" spans="2:18" x14ac:dyDescent="0.35">
      <c r="B249" s="122"/>
      <c r="F249" s="120"/>
      <c r="G249" s="120"/>
      <c r="H249" s="120"/>
      <c r="I249" s="120"/>
    </row>
    <row r="250" spans="2:18" x14ac:dyDescent="0.35">
      <c r="B250" s="12" t="s">
        <v>125</v>
      </c>
      <c r="C250" s="128" t="s">
        <v>92</v>
      </c>
      <c r="D250" s="129"/>
      <c r="E250" s="17"/>
      <c r="F250" s="23" t="s">
        <v>93</v>
      </c>
      <c r="G250" s="17"/>
      <c r="H250" s="22" t="s">
        <v>95</v>
      </c>
      <c r="I250" s="17"/>
      <c r="J250" s="12" t="s">
        <v>94</v>
      </c>
      <c r="K250" s="12"/>
      <c r="L250" s="12"/>
      <c r="M250" s="12"/>
      <c r="N250" s="12"/>
      <c r="O250" s="12"/>
      <c r="P250" s="12"/>
      <c r="Q250" s="12"/>
      <c r="R250" s="12"/>
    </row>
    <row r="251" spans="2:18" ht="7.5" customHeight="1" x14ac:dyDescent="0.35">
      <c r="B251" s="13"/>
      <c r="C251" s="28"/>
      <c r="D251" s="28"/>
      <c r="J251" s="31"/>
      <c r="K251" s="31"/>
      <c r="L251" s="31"/>
      <c r="M251" s="31"/>
      <c r="N251" s="31"/>
      <c r="O251" s="31"/>
      <c r="P251" s="31"/>
      <c r="Q251" s="31"/>
      <c r="R251" s="31"/>
    </row>
    <row r="252" spans="2:18" x14ac:dyDescent="0.35">
      <c r="B252" s="13" t="s">
        <v>70</v>
      </c>
      <c r="C252" s="112"/>
      <c r="D252" s="112"/>
      <c r="F252" s="27" t="s">
        <v>97</v>
      </c>
      <c r="G252" s="127">
        <f t="shared" ref="G252" si="56">IF(F252="Monthly",C252,IF(F252="Annually",FLOOR(C252/12,0.01),
IF(F252="Weekly",FLOOR(C252*52/12,0.01),
IF(F252="Quarterly",FLOOR(C252*4/12,0.01),
IF(F252="4 Weekly",FLOOR(C252*13/12,0.01)
)))))</f>
        <v>0</v>
      </c>
      <c r="H252" s="124"/>
      <c r="J252" s="118"/>
      <c r="K252" s="118"/>
      <c r="L252" s="118"/>
      <c r="M252" s="118"/>
      <c r="N252" s="118"/>
      <c r="O252" s="118"/>
      <c r="P252" s="118"/>
      <c r="Q252" s="118"/>
      <c r="R252" s="118"/>
    </row>
    <row r="253" spans="2:18" ht="6.75" customHeight="1" x14ac:dyDescent="0.35">
      <c r="B253" s="13"/>
      <c r="C253" s="28"/>
      <c r="D253" s="28"/>
    </row>
    <row r="254" spans="2:18" x14ac:dyDescent="0.35">
      <c r="B254" s="13" t="s">
        <v>71</v>
      </c>
      <c r="C254" s="112"/>
      <c r="D254" s="112"/>
      <c r="F254" s="27" t="s">
        <v>97</v>
      </c>
      <c r="G254" s="127">
        <f t="shared" ref="G254" si="57">IF(F254="Monthly",C254,IF(F254="Annually",FLOOR(C254/12,0.01),
IF(F254="Weekly",FLOOR(C254*52/12,0.01),
IF(F254="Quarterly",FLOOR(C254*4/12,0.01),
IF(F254="4 Weekly",FLOOR(C254*13/12,0.01)
)))))</f>
        <v>0</v>
      </c>
      <c r="H254" s="124"/>
      <c r="J254" s="118"/>
      <c r="K254" s="118"/>
      <c r="L254" s="118"/>
      <c r="M254" s="118"/>
      <c r="N254" s="118"/>
      <c r="O254" s="118"/>
      <c r="P254" s="118"/>
      <c r="Q254" s="118"/>
      <c r="R254" s="118"/>
    </row>
    <row r="255" spans="2:18" ht="6.75" customHeight="1" x14ac:dyDescent="0.35">
      <c r="B255" s="13"/>
      <c r="C255" s="28"/>
      <c r="D255" s="28"/>
    </row>
    <row r="256" spans="2:18" x14ac:dyDescent="0.35">
      <c r="B256" s="13" t="s">
        <v>72</v>
      </c>
      <c r="C256" s="112"/>
      <c r="D256" s="112"/>
      <c r="F256" s="27" t="s">
        <v>97</v>
      </c>
      <c r="G256" s="127">
        <f t="shared" ref="G256" si="58">IF(F256="Monthly",C256,IF(F256="Annually",FLOOR(C256/12,0.01),
IF(F256="Weekly",FLOOR(C256*52/12,0.01),
IF(F256="Quarterly",FLOOR(C256*4/12,0.01),
IF(F256="4 Weekly",FLOOR(C256*13/12,0.01)
)))))</f>
        <v>0</v>
      </c>
      <c r="H256" s="124"/>
      <c r="J256" s="118"/>
      <c r="K256" s="118"/>
      <c r="L256" s="118"/>
      <c r="M256" s="118"/>
      <c r="N256" s="118"/>
      <c r="O256" s="118"/>
      <c r="P256" s="118"/>
      <c r="Q256" s="118"/>
      <c r="R256" s="118"/>
    </row>
    <row r="257" spans="2:18" ht="6.75" customHeight="1" x14ac:dyDescent="0.35">
      <c r="B257" s="13"/>
      <c r="C257" s="28"/>
      <c r="D257" s="28"/>
    </row>
    <row r="258" spans="2:18" x14ac:dyDescent="0.35">
      <c r="B258" s="13" t="s">
        <v>37</v>
      </c>
      <c r="C258" s="112"/>
      <c r="D258" s="112"/>
      <c r="F258" s="27" t="s">
        <v>97</v>
      </c>
      <c r="G258" s="127">
        <f t="shared" ref="G258" si="59">IF(F258="Monthly",C258,IF(F258="Annually",FLOOR(C258/12,0.01),
IF(F258="Weekly",FLOOR(C258*52/12,0.01),
IF(F258="Quarterly",FLOOR(C258*4/12,0.01),
IF(F258="4 Weekly",FLOOR(C258*13/12,0.01)
)))))</f>
        <v>0</v>
      </c>
      <c r="H258" s="124"/>
      <c r="J258" s="118"/>
      <c r="K258" s="118"/>
      <c r="L258" s="118"/>
      <c r="M258" s="118"/>
      <c r="N258" s="118"/>
      <c r="O258" s="118"/>
      <c r="P258" s="118"/>
      <c r="Q258" s="118"/>
      <c r="R258" s="118"/>
    </row>
    <row r="259" spans="2:18" ht="6.75" customHeight="1" x14ac:dyDescent="0.35">
      <c r="B259" s="13"/>
      <c r="C259" s="28"/>
      <c r="D259" s="28"/>
    </row>
    <row r="260" spans="2:18" x14ac:dyDescent="0.35">
      <c r="B260" s="15" t="s">
        <v>126</v>
      </c>
      <c r="C260" s="113">
        <f>SUM(G252:H258)</f>
        <v>0</v>
      </c>
      <c r="D260" s="114"/>
      <c r="F260" s="119" t="str">
        <f>IF(C260&gt;Data!I15,"Personal costs Exceed Trigger Figures of £"&amp;Data!I15,"")</f>
        <v/>
      </c>
      <c r="G260" s="119"/>
      <c r="H260" s="119"/>
      <c r="I260" s="119"/>
    </row>
    <row r="261" spans="2:18" x14ac:dyDescent="0.35">
      <c r="B261" s="53"/>
      <c r="C261" s="53"/>
      <c r="D261" s="53"/>
      <c r="E261" s="53"/>
      <c r="F261" s="90"/>
      <c r="G261" s="90"/>
      <c r="H261" s="90"/>
      <c r="I261" s="90"/>
      <c r="J261" s="53"/>
      <c r="K261" s="53"/>
      <c r="L261" s="53"/>
      <c r="M261" s="53"/>
      <c r="N261" s="53"/>
      <c r="O261" s="53"/>
      <c r="P261" s="53"/>
      <c r="Q261" s="53"/>
      <c r="R261" s="53"/>
    </row>
    <row r="262" spans="2:18" s="83" customFormat="1" ht="21" x14ac:dyDescent="0.5">
      <c r="B262" s="11" t="s">
        <v>196</v>
      </c>
      <c r="C262" s="16"/>
      <c r="D262" s="16"/>
      <c r="E262" s="16"/>
      <c r="F262" s="16"/>
      <c r="G262" s="16"/>
      <c r="H262" s="19"/>
      <c r="I262" s="19"/>
      <c r="J262" s="21" t="s">
        <v>172</v>
      </c>
      <c r="K262" s="19"/>
      <c r="L262" s="19"/>
      <c r="M262" s="19"/>
      <c r="N262" s="19"/>
      <c r="O262" s="19"/>
      <c r="P262" s="19"/>
      <c r="Q262" s="19"/>
      <c r="R262" s="19"/>
    </row>
    <row r="263" spans="2:18" s="83" customFormat="1" x14ac:dyDescent="0.35"/>
    <row r="264" spans="2:18" s="39" customFormat="1" x14ac:dyDescent="0.35">
      <c r="B264" s="12" t="s">
        <v>157</v>
      </c>
      <c r="C264" s="128" t="s">
        <v>92</v>
      </c>
      <c r="D264" s="129"/>
      <c r="E264" s="17"/>
      <c r="F264" s="40" t="s">
        <v>93</v>
      </c>
      <c r="G264" s="17"/>
      <c r="H264" s="22" t="s">
        <v>95</v>
      </c>
      <c r="I264" s="17"/>
      <c r="J264" s="12" t="s">
        <v>94</v>
      </c>
      <c r="K264" s="12"/>
      <c r="L264" s="12"/>
      <c r="M264" s="12"/>
      <c r="N264" s="12"/>
      <c r="O264" s="12"/>
      <c r="P264" s="12"/>
      <c r="Q264" s="12"/>
      <c r="R264" s="12"/>
    </row>
    <row r="265" spans="2:18" s="39" customFormat="1" ht="7.5" customHeight="1" x14ac:dyDescent="0.35">
      <c r="B265" s="38"/>
      <c r="C265" s="41"/>
      <c r="D265" s="41"/>
      <c r="J265" s="31"/>
      <c r="K265" s="31"/>
      <c r="L265" s="31"/>
      <c r="M265" s="31"/>
      <c r="N265" s="31"/>
      <c r="O265" s="31"/>
      <c r="P265" s="31"/>
      <c r="Q265" s="31"/>
      <c r="R265" s="31"/>
    </row>
    <row r="266" spans="2:18" s="39" customFormat="1" x14ac:dyDescent="0.35">
      <c r="B266" s="38" t="s">
        <v>157</v>
      </c>
      <c r="C266" s="112"/>
      <c r="D266" s="112"/>
      <c r="F266" s="27" t="s">
        <v>97</v>
      </c>
      <c r="G266" s="127">
        <f t="shared" ref="G266" si="60">IF(F266="Monthly",C266,IF(F266="Annually",FLOOR(C266/12,0.01),
IF(F266="Weekly",FLOOR(C266*52/12,0.01),
IF(F266="Quarterly",FLOOR(C266*4/12,0.01),
IF(F266="4 Weekly",FLOOR(C266*13/12,0.01)
)))))</f>
        <v>0</v>
      </c>
      <c r="H266" s="124"/>
      <c r="J266" s="118"/>
      <c r="K266" s="118"/>
      <c r="L266" s="118"/>
      <c r="M266" s="118"/>
      <c r="N266" s="118"/>
      <c r="O266" s="118"/>
      <c r="P266" s="118"/>
      <c r="Q266" s="118"/>
      <c r="R266" s="118"/>
    </row>
    <row r="267" spans="2:18" s="39" customFormat="1" ht="6.75" customHeight="1" x14ac:dyDescent="0.35">
      <c r="B267" s="38"/>
      <c r="C267" s="41"/>
      <c r="D267" s="41"/>
    </row>
    <row r="268" spans="2:18" s="39" customFormat="1" x14ac:dyDescent="0.35">
      <c r="B268" s="15" t="s">
        <v>176</v>
      </c>
      <c r="C268" s="113">
        <f>SUM(G266)</f>
        <v>0</v>
      </c>
      <c r="D268" s="114"/>
      <c r="E268" s="53"/>
      <c r="F268" s="119" t="str">
        <f>IF(C268&gt;Data!B27,"Savings recommendation is £25 per month. Please add details why this should be higher",IF(C268&lt;Data!B27,"Savings recommendation is £25 per month. Please add note why this is lower",""))</f>
        <v>Savings recommendation is £25 per month. Please add note why this is lower</v>
      </c>
      <c r="G268" s="119"/>
      <c r="H268" s="119"/>
      <c r="I268" s="119"/>
      <c r="J268" s="53"/>
      <c r="K268" s="53"/>
      <c r="L268" s="53"/>
      <c r="M268" s="53"/>
      <c r="N268" s="53"/>
      <c r="O268" s="53"/>
      <c r="P268" s="53"/>
      <c r="Q268" s="53"/>
      <c r="R268" s="53"/>
    </row>
    <row r="269" spans="2:18" s="39" customFormat="1" ht="27.75" customHeight="1" x14ac:dyDescent="0.35">
      <c r="E269" s="53"/>
      <c r="F269" s="90"/>
      <c r="G269" s="90"/>
      <c r="H269" s="90"/>
      <c r="I269" s="90"/>
      <c r="J269" s="53"/>
      <c r="K269" s="53"/>
      <c r="L269" s="53"/>
      <c r="M269" s="53"/>
      <c r="N269" s="53"/>
      <c r="O269" s="53"/>
      <c r="P269" s="53"/>
      <c r="Q269" s="53"/>
      <c r="R269" s="53"/>
    </row>
    <row r="270" spans="2:18" s="39" customFormat="1" x14ac:dyDescent="0.35">
      <c r="B270" s="14" t="s">
        <v>128</v>
      </c>
      <c r="C270" s="14"/>
      <c r="D270" s="14"/>
      <c r="E270" s="14"/>
      <c r="F270" s="14"/>
      <c r="G270" s="14"/>
      <c r="H270" s="14"/>
      <c r="I270" s="14"/>
      <c r="J270" s="14"/>
      <c r="K270" s="14"/>
      <c r="L270" s="14"/>
      <c r="M270" s="14"/>
      <c r="N270" s="14"/>
      <c r="O270" s="14"/>
      <c r="P270" s="14"/>
      <c r="Q270" s="14"/>
      <c r="R270" s="14"/>
    </row>
    <row r="271" spans="2:18" s="39" customFormat="1" ht="21" x14ac:dyDescent="0.5">
      <c r="B271" s="11" t="s">
        <v>197</v>
      </c>
      <c r="C271" s="16"/>
      <c r="D271" s="16"/>
      <c r="E271" s="16"/>
      <c r="F271" s="16"/>
      <c r="G271" s="16"/>
      <c r="H271" s="16"/>
      <c r="I271" s="125"/>
      <c r="J271" s="125"/>
      <c r="K271" s="125"/>
      <c r="L271" s="125"/>
      <c r="M271" s="125"/>
      <c r="N271" s="125"/>
      <c r="O271" s="125"/>
      <c r="P271" s="125"/>
      <c r="Q271" s="125"/>
      <c r="R271" s="125"/>
    </row>
    <row r="272" spans="2:18" s="43" customFormat="1" ht="21" x14ac:dyDescent="0.5">
      <c r="B272" s="72" t="s">
        <v>175</v>
      </c>
      <c r="C272" s="16"/>
      <c r="D272" s="16"/>
      <c r="E272" s="16"/>
      <c r="F272" s="16"/>
      <c r="G272" s="16"/>
      <c r="H272" s="16"/>
      <c r="I272" s="51"/>
      <c r="J272" s="51"/>
      <c r="K272" s="51"/>
      <c r="L272" s="51"/>
      <c r="M272" s="51"/>
      <c r="N272" s="51"/>
      <c r="O272" s="51"/>
      <c r="P272" s="51"/>
      <c r="Q272" s="51"/>
      <c r="R272" s="51"/>
    </row>
    <row r="274" spans="2:20" s="39" customFormat="1" ht="30.75" customHeight="1" x14ac:dyDescent="0.35">
      <c r="B274" s="12" t="s">
        <v>139</v>
      </c>
      <c r="C274" s="128" t="s">
        <v>140</v>
      </c>
      <c r="D274" s="128"/>
      <c r="E274" s="17"/>
      <c r="F274" s="139" t="s">
        <v>141</v>
      </c>
      <c r="G274" s="139"/>
      <c r="H274" s="17"/>
      <c r="I274" s="40" t="s">
        <v>93</v>
      </c>
      <c r="J274" s="17"/>
      <c r="K274" s="40" t="s">
        <v>95</v>
      </c>
      <c r="L274" s="17"/>
      <c r="M274" s="12" t="s">
        <v>94</v>
      </c>
      <c r="N274" s="12"/>
      <c r="O274" s="12"/>
      <c r="P274" s="12"/>
      <c r="Q274" s="12"/>
      <c r="R274" s="12"/>
    </row>
    <row r="275" spans="2:20" s="39" customFormat="1" x14ac:dyDescent="0.35">
      <c r="B275" s="31"/>
    </row>
    <row r="276" spans="2:20" s="39" customFormat="1" x14ac:dyDescent="0.35">
      <c r="B276" s="42"/>
      <c r="C276" s="112"/>
      <c r="D276" s="112"/>
      <c r="F276" s="112"/>
      <c r="G276" s="112"/>
      <c r="I276" s="27" t="s">
        <v>97</v>
      </c>
      <c r="J276" s="123">
        <f>IF(I276="Monthly",F276,IF(I276="Annually",FLOOR(F276/12,0.01),
IF(I276="Weekly",FLOOR(F276*52/12,0.01),
IF(I276="Quarterly",FLOOR(F276*4/12,0.01),
IF(I276="4 Weekly",FLOOR(F276*13/12,0.01)
)))))</f>
        <v>0</v>
      </c>
      <c r="K276" s="123"/>
      <c r="L276" s="123"/>
      <c r="M276" s="118"/>
      <c r="N276" s="118"/>
      <c r="O276" s="118"/>
      <c r="P276" s="118"/>
      <c r="Q276" s="118"/>
      <c r="R276" s="118"/>
    </row>
    <row r="277" spans="2:20" ht="6" customHeight="1" x14ac:dyDescent="0.35">
      <c r="B277" s="32"/>
      <c r="K277" s="26"/>
      <c r="L277" s="26"/>
    </row>
    <row r="278" spans="2:20" x14ac:dyDescent="0.35">
      <c r="B278" s="24"/>
      <c r="C278" s="112"/>
      <c r="D278" s="112"/>
      <c r="F278" s="112"/>
      <c r="G278" s="112"/>
      <c r="I278" s="27" t="s">
        <v>97</v>
      </c>
      <c r="J278" s="123">
        <f>IF(I278="Monthly",F278,IF(I278="Annually",FLOOR(F278/12,0.01),
IF(I278="Weekly",FLOOR(F278*52/12,0.01),
IF(I278="Quarterly",FLOOR(F278*4/12,0.01),
IF(I278="4 Weekly",FLOOR(F278*13/12,0.01)
)))))</f>
        <v>0</v>
      </c>
      <c r="K278" s="124"/>
      <c r="L278" s="124"/>
      <c r="M278" s="118"/>
      <c r="N278" s="118"/>
      <c r="O278" s="118"/>
      <c r="P278" s="118"/>
      <c r="Q278" s="118"/>
      <c r="R278" s="118"/>
    </row>
    <row r="279" spans="2:20" ht="6" customHeight="1" x14ac:dyDescent="0.35">
      <c r="B279" s="32"/>
      <c r="K279" s="26"/>
      <c r="L279" s="26"/>
    </row>
    <row r="280" spans="2:20" x14ac:dyDescent="0.35">
      <c r="B280" s="24"/>
      <c r="C280" s="112"/>
      <c r="D280" s="112"/>
      <c r="F280" s="112"/>
      <c r="G280" s="112"/>
      <c r="I280" s="27" t="s">
        <v>97</v>
      </c>
      <c r="J280" s="123">
        <f t="shared" ref="J280" si="61">IF(I280="Monthly",F280,IF(I280="Annually",FLOOR(F280/12,0.01),
IF(I280="Weekly",FLOOR(F280*52/12,0.01),
IF(I280="Quarterly",FLOOR(F280*4/12,0.01),
IF(I280="4 Weekly",FLOOR(F280*13/12,0.01)
)))))</f>
        <v>0</v>
      </c>
      <c r="K280" s="124"/>
      <c r="L280" s="124"/>
      <c r="M280" s="118"/>
      <c r="N280" s="118"/>
      <c r="O280" s="118"/>
      <c r="P280" s="118"/>
      <c r="Q280" s="118"/>
      <c r="R280" s="118"/>
      <c r="T280" t="s">
        <v>128</v>
      </c>
    </row>
    <row r="281" spans="2:20" ht="6" customHeight="1" x14ac:dyDescent="0.35">
      <c r="B281" s="32"/>
      <c r="K281" s="26"/>
      <c r="L281" s="26"/>
    </row>
    <row r="282" spans="2:20" x14ac:dyDescent="0.35">
      <c r="B282" s="24"/>
      <c r="C282" s="112"/>
      <c r="D282" s="112"/>
      <c r="F282" s="112"/>
      <c r="G282" s="112"/>
      <c r="I282" s="27" t="s">
        <v>97</v>
      </c>
      <c r="J282" s="123">
        <f t="shared" ref="J282" si="62">IF(I282="Monthly",F282,IF(I282="Annually",FLOOR(F282/12,0.01),
IF(I282="Weekly",FLOOR(F282*52/12,0.01),
IF(I282="Quarterly",FLOOR(F282*4/12,0.01),
IF(I282="4 Weekly",FLOOR(F282*13/12,0.01)
)))))</f>
        <v>0</v>
      </c>
      <c r="K282" s="124"/>
      <c r="L282" s="124"/>
      <c r="M282" s="118"/>
      <c r="N282" s="118"/>
      <c r="O282" s="118"/>
      <c r="P282" s="118"/>
      <c r="Q282" s="118"/>
      <c r="R282" s="118"/>
    </row>
    <row r="283" spans="2:20" ht="6" customHeight="1" x14ac:dyDescent="0.35">
      <c r="B283" s="32"/>
      <c r="K283" s="26"/>
      <c r="L283" s="26"/>
    </row>
    <row r="284" spans="2:20" x14ac:dyDescent="0.35">
      <c r="B284" s="24"/>
      <c r="C284" s="112"/>
      <c r="D284" s="112"/>
      <c r="F284" s="112"/>
      <c r="G284" s="112"/>
      <c r="I284" s="27" t="s">
        <v>97</v>
      </c>
      <c r="J284" s="123">
        <f t="shared" ref="J284" si="63">IF(I284="Monthly",F284,IF(I284="Annually",FLOOR(F284/12,0.01),
IF(I284="Weekly",FLOOR(F284*52/12,0.01),
IF(I284="Quarterly",FLOOR(F284*4/12,0.01),
IF(I284="4 Weekly",FLOOR(F284*13/12,0.01)
)))))</f>
        <v>0</v>
      </c>
      <c r="K284" s="124"/>
      <c r="L284" s="124"/>
      <c r="M284" s="118"/>
      <c r="N284" s="118"/>
      <c r="O284" s="118"/>
      <c r="P284" s="118"/>
      <c r="Q284" s="118"/>
      <c r="R284" s="118"/>
    </row>
    <row r="285" spans="2:20" ht="6" customHeight="1" x14ac:dyDescent="0.35">
      <c r="B285" s="32"/>
      <c r="K285" s="26"/>
      <c r="L285" s="26"/>
    </row>
    <row r="286" spans="2:20" x14ac:dyDescent="0.35">
      <c r="B286" s="24"/>
      <c r="C286" s="112"/>
      <c r="D286" s="112"/>
      <c r="F286" s="112"/>
      <c r="G286" s="112"/>
      <c r="I286" s="27" t="s">
        <v>97</v>
      </c>
      <c r="J286" s="123">
        <f t="shared" ref="J286" si="64">IF(I286="Monthly",F286,IF(I286="Annually",FLOOR(F286/12,0.01),
IF(I286="Weekly",FLOOR(F286*52/12,0.01),
IF(I286="Quarterly",FLOOR(F286*4/12,0.01),
IF(I286="4 Weekly",FLOOR(F286*13/12,0.01)
)))))</f>
        <v>0</v>
      </c>
      <c r="K286" s="124"/>
      <c r="L286" s="124"/>
      <c r="M286" s="118"/>
      <c r="N286" s="118"/>
      <c r="O286" s="118"/>
      <c r="P286" s="118"/>
      <c r="Q286" s="118"/>
      <c r="R286" s="118"/>
    </row>
    <row r="287" spans="2:20" ht="6" customHeight="1" x14ac:dyDescent="0.35">
      <c r="B287" s="32"/>
      <c r="K287" s="26"/>
      <c r="L287" s="26"/>
    </row>
    <row r="288" spans="2:20" x14ac:dyDescent="0.35">
      <c r="B288" s="24"/>
      <c r="C288" s="112"/>
      <c r="D288" s="112"/>
      <c r="F288" s="112"/>
      <c r="G288" s="112"/>
      <c r="I288" s="27" t="s">
        <v>97</v>
      </c>
      <c r="J288" s="123">
        <f t="shared" ref="J288" si="65">IF(I288="Monthly",F288,IF(I288="Annually",FLOOR(F288/12,0.01),
IF(I288="Weekly",FLOOR(F288*52/12,0.01),
IF(I288="Quarterly",FLOOR(F288*4/12,0.01),
IF(I288="4 Weekly",FLOOR(F288*13/12,0.01)
)))))</f>
        <v>0</v>
      </c>
      <c r="K288" s="124"/>
      <c r="L288" s="124"/>
      <c r="M288" s="118"/>
      <c r="N288" s="118"/>
      <c r="O288" s="118"/>
      <c r="P288" s="118"/>
      <c r="Q288" s="118"/>
      <c r="R288" s="118"/>
    </row>
    <row r="289" spans="2:18" ht="6" customHeight="1" x14ac:dyDescent="0.35">
      <c r="B289" s="32"/>
      <c r="K289" s="26"/>
      <c r="L289" s="26"/>
    </row>
    <row r="290" spans="2:18" x14ac:dyDescent="0.35">
      <c r="B290" s="24"/>
      <c r="C290" s="112"/>
      <c r="D290" s="112"/>
      <c r="F290" s="112"/>
      <c r="G290" s="112"/>
      <c r="I290" s="27" t="s">
        <v>97</v>
      </c>
      <c r="J290" s="123">
        <f t="shared" ref="J290" si="66">IF(I290="Monthly",F290,IF(I290="Annually",FLOOR(F290/12,0.01),
IF(I290="Weekly",FLOOR(F290*52/12,0.01),
IF(I290="Quarterly",FLOOR(F290*4/12,0.01),
IF(I290="4 Weekly",FLOOR(F290*13/12,0.01)
)))))</f>
        <v>0</v>
      </c>
      <c r="K290" s="124"/>
      <c r="L290" s="124"/>
      <c r="M290" s="118"/>
      <c r="N290" s="118"/>
      <c r="O290" s="118"/>
      <c r="P290" s="118"/>
      <c r="Q290" s="118"/>
      <c r="R290" s="118"/>
    </row>
    <row r="291" spans="2:18" ht="6" customHeight="1" x14ac:dyDescent="0.35">
      <c r="B291" s="32"/>
      <c r="K291" s="26"/>
      <c r="L291" s="26"/>
    </row>
    <row r="292" spans="2:18" x14ac:dyDescent="0.35">
      <c r="B292" s="24"/>
      <c r="C292" s="112"/>
      <c r="D292" s="112"/>
      <c r="F292" s="112"/>
      <c r="G292" s="112"/>
      <c r="I292" s="27" t="s">
        <v>97</v>
      </c>
      <c r="J292" s="123">
        <f t="shared" ref="J292" si="67">IF(I292="Monthly",F292,IF(I292="Annually",FLOOR(F292/12,0.01),
IF(I292="Weekly",FLOOR(F292*52/12,0.01),
IF(I292="Quarterly",FLOOR(F292*4/12,0.01),
IF(I292="4 Weekly",FLOOR(F292*13/12,0.01)
)))))</f>
        <v>0</v>
      </c>
      <c r="K292" s="124"/>
      <c r="L292" s="124"/>
      <c r="M292" s="118"/>
      <c r="N292" s="118"/>
      <c r="O292" s="118"/>
      <c r="P292" s="118"/>
      <c r="Q292" s="118"/>
      <c r="R292" s="118"/>
    </row>
    <row r="293" spans="2:18" ht="6" customHeight="1" x14ac:dyDescent="0.35">
      <c r="B293" s="32"/>
      <c r="K293" s="26"/>
      <c r="L293" s="26"/>
    </row>
    <row r="294" spans="2:18" x14ac:dyDescent="0.35">
      <c r="B294" s="24"/>
      <c r="C294" s="112"/>
      <c r="D294" s="112"/>
      <c r="F294" s="112"/>
      <c r="G294" s="112"/>
      <c r="I294" s="27" t="s">
        <v>97</v>
      </c>
      <c r="J294" s="123">
        <f t="shared" ref="J294" si="68">IF(I294="Monthly",F294,IF(I294="Annually",FLOOR(F294/12,0.01),
IF(I294="Weekly",FLOOR(F294*52/12,0.01),
IF(I294="Quarterly",FLOOR(F294*4/12,0.01),
IF(I294="4 Weekly",FLOOR(F294*13/12,0.01)
)))))</f>
        <v>0</v>
      </c>
      <c r="K294" s="124"/>
      <c r="L294" s="124"/>
      <c r="M294" s="118"/>
      <c r="N294" s="118"/>
      <c r="O294" s="118"/>
      <c r="P294" s="118"/>
      <c r="Q294" s="118"/>
      <c r="R294" s="118"/>
    </row>
    <row r="295" spans="2:18" ht="6" customHeight="1" x14ac:dyDescent="0.35">
      <c r="B295" s="32"/>
      <c r="K295" s="26"/>
      <c r="L295" s="26"/>
    </row>
    <row r="296" spans="2:18" x14ac:dyDescent="0.35">
      <c r="B296" s="24"/>
      <c r="C296" s="112"/>
      <c r="D296" s="112"/>
      <c r="F296" s="112"/>
      <c r="G296" s="112"/>
      <c r="I296" s="27" t="s">
        <v>97</v>
      </c>
      <c r="J296" s="123">
        <f t="shared" ref="J296" si="69">IF(I296="Monthly",F296,IF(I296="Annually",FLOOR(F296/12,0.01),
IF(I296="Weekly",FLOOR(F296*52/12,0.01),
IF(I296="Quarterly",FLOOR(F296*4/12,0.01),
IF(I296="4 Weekly",FLOOR(F296*13/12,0.01)
)))))</f>
        <v>0</v>
      </c>
      <c r="K296" s="124"/>
      <c r="L296" s="124"/>
      <c r="M296" s="118"/>
      <c r="N296" s="118"/>
      <c r="O296" s="118"/>
      <c r="P296" s="118"/>
      <c r="Q296" s="118"/>
      <c r="R296" s="118"/>
    </row>
    <row r="297" spans="2:18" ht="6" customHeight="1" x14ac:dyDescent="0.35">
      <c r="B297" s="32"/>
      <c r="K297" s="26"/>
      <c r="L297" s="26"/>
    </row>
    <row r="298" spans="2:18" x14ac:dyDescent="0.35">
      <c r="B298" s="24"/>
      <c r="C298" s="112"/>
      <c r="D298" s="112"/>
      <c r="F298" s="112"/>
      <c r="G298" s="112"/>
      <c r="I298" s="27" t="s">
        <v>97</v>
      </c>
      <c r="J298" s="123">
        <f t="shared" ref="J298" si="70">IF(I298="Monthly",F298,IF(I298="Annually",FLOOR(F298/12,0.01),
IF(I298="Weekly",FLOOR(F298*52/12,0.01),
IF(I298="Quarterly",FLOOR(F298*4/12,0.01),
IF(I298="4 Weekly",FLOOR(F298*13/12,0.01)
)))))</f>
        <v>0</v>
      </c>
      <c r="K298" s="124"/>
      <c r="L298" s="124"/>
      <c r="M298" s="118"/>
      <c r="N298" s="118"/>
      <c r="O298" s="118"/>
      <c r="P298" s="118"/>
      <c r="Q298" s="118"/>
      <c r="R298" s="118"/>
    </row>
    <row r="299" spans="2:18" ht="6" customHeight="1" x14ac:dyDescent="0.35">
      <c r="B299" s="32"/>
      <c r="K299" s="26"/>
      <c r="L299" s="26"/>
    </row>
    <row r="300" spans="2:18" x14ac:dyDescent="0.35">
      <c r="B300" s="24"/>
      <c r="C300" s="112"/>
      <c r="D300" s="112"/>
      <c r="F300" s="112"/>
      <c r="G300" s="112"/>
      <c r="I300" s="27" t="s">
        <v>97</v>
      </c>
      <c r="J300" s="123">
        <f t="shared" ref="J300" si="71">IF(I300="Monthly",F300,IF(I300="Annually",FLOOR(F300/12,0.01),
IF(I300="Weekly",FLOOR(F300*52/12,0.01),
IF(I300="Quarterly",FLOOR(F300*4/12,0.01),
IF(I300="4 Weekly",FLOOR(F300*13/12,0.01)
)))))</f>
        <v>0</v>
      </c>
      <c r="K300" s="124"/>
      <c r="L300" s="124"/>
      <c r="M300" s="118"/>
      <c r="N300" s="118"/>
      <c r="O300" s="118"/>
      <c r="P300" s="118"/>
      <c r="Q300" s="118"/>
      <c r="R300" s="118"/>
    </row>
    <row r="301" spans="2:18" ht="6" customHeight="1" x14ac:dyDescent="0.35">
      <c r="B301" s="32"/>
      <c r="K301" s="26"/>
      <c r="L301" s="26"/>
    </row>
    <row r="302" spans="2:18" x14ac:dyDescent="0.35">
      <c r="B302" s="24"/>
      <c r="C302" s="112"/>
      <c r="D302" s="112"/>
      <c r="F302" s="112"/>
      <c r="G302" s="112"/>
      <c r="I302" s="27" t="s">
        <v>97</v>
      </c>
      <c r="J302" s="123">
        <f t="shared" ref="J302" si="72">IF(I302="Monthly",F302,IF(I302="Annually",FLOOR(F302/12,0.01),
IF(I302="Weekly",FLOOR(F302*52/12,0.01),
IF(I302="Quarterly",FLOOR(F302*4/12,0.01),
IF(I302="4 Weekly",FLOOR(F302*13/12,0.01)
)))))</f>
        <v>0</v>
      </c>
      <c r="K302" s="124"/>
      <c r="L302" s="124"/>
      <c r="M302" s="118"/>
      <c r="N302" s="118"/>
      <c r="O302" s="118"/>
      <c r="P302" s="118"/>
      <c r="Q302" s="118"/>
      <c r="R302" s="118"/>
    </row>
    <row r="303" spans="2:18" ht="6" customHeight="1" x14ac:dyDescent="0.35">
      <c r="B303" s="32"/>
      <c r="K303" s="26"/>
      <c r="L303" s="26"/>
    </row>
    <row r="304" spans="2:18" x14ac:dyDescent="0.35">
      <c r="B304" s="24"/>
      <c r="C304" s="112"/>
      <c r="D304" s="112"/>
      <c r="F304" s="112"/>
      <c r="G304" s="112"/>
      <c r="I304" s="27" t="s">
        <v>97</v>
      </c>
      <c r="J304" s="123">
        <f t="shared" ref="J304" si="73">IF(I304="Monthly",F304,IF(I304="Annually",FLOOR(F304/12,0.01),
IF(I304="Weekly",FLOOR(F304*52/12,0.01),
IF(I304="Quarterly",FLOOR(F304*4/12,0.01),
IF(I304="4 Weekly",FLOOR(F304*13/12,0.01)
)))))</f>
        <v>0</v>
      </c>
      <c r="K304" s="124"/>
      <c r="L304" s="124"/>
      <c r="M304" s="118"/>
      <c r="N304" s="118"/>
      <c r="O304" s="118"/>
      <c r="P304" s="118"/>
      <c r="Q304" s="118"/>
      <c r="R304" s="118"/>
    </row>
    <row r="305" spans="2:21" ht="6" customHeight="1" x14ac:dyDescent="0.35">
      <c r="B305" s="32"/>
      <c r="K305" s="26"/>
      <c r="L305" s="26"/>
    </row>
    <row r="306" spans="2:21" x14ac:dyDescent="0.35">
      <c r="B306" s="24"/>
      <c r="C306" s="112"/>
      <c r="D306" s="112"/>
      <c r="F306" s="112"/>
      <c r="G306" s="112"/>
      <c r="I306" s="27" t="s">
        <v>97</v>
      </c>
      <c r="J306" s="123">
        <f t="shared" ref="J306" si="74">IF(I306="Monthly",F306,IF(I306="Annually",FLOOR(F306/12,0.01),
IF(I306="Weekly",FLOOR(F306*52/12,0.01),
IF(I306="Quarterly",FLOOR(F306*4/12,0.01),
IF(I306="4 Weekly",FLOOR(F306*13/12,0.01)
)))))</f>
        <v>0</v>
      </c>
      <c r="K306" s="124"/>
      <c r="L306" s="124"/>
      <c r="M306" s="118"/>
      <c r="N306" s="118"/>
      <c r="O306" s="118"/>
      <c r="P306" s="118"/>
      <c r="Q306" s="118"/>
      <c r="R306" s="118"/>
    </row>
    <row r="307" spans="2:21" ht="6" customHeight="1" x14ac:dyDescent="0.35"/>
    <row r="308" spans="2:21" s="39" customFormat="1" ht="6" customHeight="1" x14ac:dyDescent="0.35"/>
    <row r="309" spans="2:21" s="43" customFormat="1" ht="17.25" customHeight="1" x14ac:dyDescent="0.35">
      <c r="B309" s="57" t="s">
        <v>163</v>
      </c>
      <c r="C309" s="140">
        <f>SUM(C276:D306)</f>
        <v>0</v>
      </c>
      <c r="D309" s="140"/>
      <c r="F309" s="140">
        <f>SUM(J276:L306)</f>
        <v>0</v>
      </c>
      <c r="G309" s="140"/>
    </row>
    <row r="310" spans="2:21" s="43" customFormat="1" ht="6" customHeight="1" x14ac:dyDescent="0.35">
      <c r="B310" s="57"/>
      <c r="D310" s="56"/>
    </row>
    <row r="311" spans="2:21" s="43" customFormat="1" ht="25.5" customHeight="1" x14ac:dyDescent="0.35">
      <c r="B311" s="136" t="s">
        <v>161</v>
      </c>
      <c r="C311" s="119"/>
      <c r="D311" s="119"/>
      <c r="F311" s="137"/>
      <c r="G311" s="138"/>
      <c r="J311" s="126"/>
      <c r="K311" s="126"/>
      <c r="L311" s="126"/>
      <c r="M311" s="126"/>
      <c r="N311" s="126"/>
      <c r="O311" s="126"/>
      <c r="P311" s="126"/>
      <c r="Q311" s="126"/>
      <c r="R311" s="126"/>
    </row>
    <row r="312" spans="2:21" s="43" customFormat="1" x14ac:dyDescent="0.35">
      <c r="F312" s="71" t="str">
        <f>IF(F311="Yes", "All non-priority bills are up to date",IF(F311 = "No", "Some or all non-priority bills are NOT up to date. We recommend contacting a specialist Debt Advice service for assistance", IF(F311 = "n/a","Not applicable - no priority bills to consider","Please select an option for whether non-priority bills are up to date")))</f>
        <v>Please select an option for whether non-priority bills are up to date</v>
      </c>
    </row>
    <row r="313" spans="2:21" x14ac:dyDescent="0.35">
      <c r="F313" s="71" t="str">
        <f>IF(AND(OR(F311="Yes", F311="No"),F309=0),"Please enter details for unsecured creditors","")</f>
        <v/>
      </c>
      <c r="U313" t="s">
        <v>128</v>
      </c>
    </row>
    <row r="314" spans="2:21" s="83" customFormat="1" ht="21" x14ac:dyDescent="0.5">
      <c r="B314" s="105" t="s">
        <v>198</v>
      </c>
      <c r="C314" s="106"/>
      <c r="D314" s="106"/>
      <c r="E314" s="106"/>
      <c r="F314" s="106"/>
      <c r="G314" s="106"/>
      <c r="H314" s="106"/>
      <c r="I314" s="106"/>
      <c r="J314" s="106"/>
      <c r="K314" s="106"/>
      <c r="L314" s="106"/>
      <c r="M314" s="106"/>
      <c r="N314" s="106"/>
      <c r="O314" s="106"/>
      <c r="P314" s="106"/>
      <c r="Q314" s="106"/>
      <c r="R314" s="106"/>
    </row>
    <row r="315" spans="2:21" s="83" customFormat="1" x14ac:dyDescent="0.35">
      <c r="B315" s="110" t="s">
        <v>190</v>
      </c>
      <c r="C315" s="111"/>
      <c r="D315" s="111"/>
      <c r="E315" s="111"/>
      <c r="F315" s="111"/>
      <c r="G315" s="111"/>
      <c r="H315" s="111"/>
      <c r="I315" s="111"/>
      <c r="J315" s="111"/>
      <c r="K315" s="111"/>
      <c r="L315" s="111"/>
      <c r="M315" s="111"/>
      <c r="N315" s="111"/>
      <c r="O315" s="111"/>
      <c r="P315" s="111"/>
      <c r="Q315" s="111"/>
      <c r="R315" s="111"/>
    </row>
    <row r="316" spans="2:21" s="83" customFormat="1" ht="109.5" customHeight="1" x14ac:dyDescent="0.35">
      <c r="B316" s="107"/>
      <c r="C316" s="108"/>
      <c r="D316" s="108"/>
      <c r="E316" s="108"/>
      <c r="F316" s="108"/>
      <c r="G316" s="108"/>
      <c r="H316" s="108"/>
      <c r="I316" s="108"/>
      <c r="J316" s="108"/>
      <c r="K316" s="108"/>
      <c r="L316" s="108"/>
      <c r="M316" s="108"/>
      <c r="N316" s="108"/>
      <c r="O316" s="108"/>
      <c r="P316" s="108"/>
      <c r="Q316" s="108"/>
      <c r="R316" s="109"/>
    </row>
    <row r="317" spans="2:21" s="83" customFormat="1" x14ac:dyDescent="0.35">
      <c r="F317" s="71"/>
    </row>
    <row r="318" spans="2:21" ht="21" x14ac:dyDescent="0.5">
      <c r="B318" s="105" t="s">
        <v>199</v>
      </c>
      <c r="C318" s="106"/>
      <c r="D318" s="106"/>
      <c r="E318" s="106"/>
      <c r="F318" s="106"/>
      <c r="G318" s="106"/>
      <c r="H318" s="106"/>
      <c r="I318" s="106"/>
      <c r="J318" s="106"/>
      <c r="K318" s="106"/>
      <c r="L318" s="106"/>
      <c r="M318" s="106"/>
      <c r="N318" s="106"/>
      <c r="O318" s="106"/>
      <c r="P318" s="106"/>
      <c r="Q318" s="106"/>
      <c r="R318" s="106"/>
    </row>
    <row r="319" spans="2:21" s="59" customFormat="1" x14ac:dyDescent="0.35">
      <c r="B319" s="60"/>
      <c r="C319" s="60"/>
      <c r="D319" s="60"/>
      <c r="E319" s="60"/>
      <c r="F319" s="60"/>
      <c r="G319" s="60"/>
      <c r="H319" s="60"/>
      <c r="I319" s="60"/>
      <c r="J319" s="60"/>
      <c r="K319" s="60"/>
      <c r="L319" s="60"/>
      <c r="M319" s="60"/>
      <c r="N319" s="60"/>
      <c r="O319" s="60"/>
      <c r="P319" s="60"/>
      <c r="Q319" s="60"/>
      <c r="R319" s="60"/>
    </row>
    <row r="320" spans="2:21" s="59" customFormat="1" x14ac:dyDescent="0.35">
      <c r="B320" s="15" t="s">
        <v>127</v>
      </c>
      <c r="C320" s="113">
        <f>SUM(C60,C84,C92,C104)</f>
        <v>0</v>
      </c>
      <c r="D320" s="114"/>
      <c r="E320" s="60"/>
      <c r="F320" s="60"/>
      <c r="G320" s="60"/>
      <c r="H320" s="60"/>
      <c r="I320" s="60"/>
      <c r="J320" s="60"/>
      <c r="K320" s="60"/>
      <c r="L320" s="60"/>
      <c r="M320" s="60"/>
      <c r="N320" s="60"/>
      <c r="O320" s="60"/>
      <c r="P320" s="60"/>
      <c r="Q320" s="60"/>
      <c r="R320" s="60"/>
    </row>
    <row r="321" spans="2:19" s="59" customFormat="1" x14ac:dyDescent="0.35">
      <c r="B321" s="57" t="s">
        <v>165</v>
      </c>
      <c r="C321" s="115">
        <f>C344+L349</f>
        <v>0</v>
      </c>
      <c r="D321" s="116"/>
      <c r="E321" s="60"/>
      <c r="F321" s="60"/>
      <c r="G321" s="60"/>
      <c r="H321" s="60"/>
      <c r="I321" s="60"/>
      <c r="J321" s="60"/>
      <c r="K321" s="60"/>
      <c r="L321" s="60"/>
      <c r="M321" s="60"/>
      <c r="N321" s="60"/>
      <c r="O321" s="60"/>
      <c r="P321" s="60"/>
      <c r="Q321" s="60"/>
      <c r="R321" s="60"/>
    </row>
    <row r="322" spans="2:19" s="59" customFormat="1" x14ac:dyDescent="0.35">
      <c r="B322" s="60"/>
      <c r="C322" s="60"/>
      <c r="D322" s="60"/>
      <c r="E322" s="60"/>
      <c r="F322" s="60"/>
      <c r="G322" s="60"/>
      <c r="H322" s="60"/>
      <c r="I322" s="60"/>
      <c r="J322" s="60"/>
      <c r="K322" s="60"/>
      <c r="L322" s="60"/>
      <c r="M322" s="60"/>
      <c r="N322" s="60"/>
      <c r="O322" s="60"/>
      <c r="P322" s="60"/>
      <c r="Q322" s="60"/>
      <c r="R322" s="60"/>
    </row>
    <row r="323" spans="2:19" s="59" customFormat="1" x14ac:dyDescent="0.35">
      <c r="B323" s="58" t="s">
        <v>173</v>
      </c>
      <c r="C323" s="115">
        <f>C320-C321</f>
        <v>0</v>
      </c>
      <c r="D323" s="116"/>
      <c r="E323" s="60"/>
      <c r="F323" s="60"/>
      <c r="G323" s="60"/>
      <c r="H323" s="60"/>
      <c r="I323" s="60"/>
      <c r="J323" s="60"/>
      <c r="K323" s="60"/>
      <c r="L323" s="60"/>
      <c r="M323" s="60"/>
      <c r="N323" s="60"/>
      <c r="O323" s="60"/>
      <c r="P323" s="60"/>
      <c r="Q323" s="60"/>
      <c r="R323" s="60"/>
    </row>
    <row r="324" spans="2:19" s="59" customFormat="1" x14ac:dyDescent="0.35">
      <c r="B324" s="60"/>
      <c r="C324" s="60"/>
      <c r="D324" s="60"/>
      <c r="E324" s="60"/>
      <c r="F324" s="60"/>
      <c r="G324" s="60"/>
      <c r="H324" s="60"/>
      <c r="I324" s="60"/>
      <c r="J324" s="60"/>
      <c r="K324" s="60"/>
      <c r="L324" s="60"/>
      <c r="M324" s="60"/>
      <c r="N324" s="60"/>
      <c r="O324" s="60"/>
      <c r="P324" s="60"/>
      <c r="Q324" s="60"/>
      <c r="R324" s="60"/>
    </row>
    <row r="325" spans="2:19" s="59" customFormat="1" ht="15" hidden="1" thickBot="1" x14ac:dyDescent="0.4">
      <c r="B325" s="172" t="str">
        <f>IF(F311="Yes","All unsecured/priority debts are up to date",
IF(F311="No","Other unsecured/Priority Debts are overdue",
IF(AND(C309=0,F309=0),"No unsecured or non-priority Debts","Please confirm whether unsecured/priority Debts are up to date")))</f>
        <v>No unsecured or non-priority Debts</v>
      </c>
      <c r="C325" s="173"/>
      <c r="D325" s="173"/>
      <c r="E325" s="173"/>
      <c r="F325" s="173"/>
      <c r="G325" s="173"/>
      <c r="H325" s="173"/>
      <c r="I325" s="173"/>
      <c r="J325" s="173"/>
      <c r="K325" s="173"/>
      <c r="L325" s="173"/>
      <c r="M325" s="174"/>
      <c r="N325" s="60"/>
      <c r="O325" s="60"/>
      <c r="P325" s="60"/>
      <c r="Q325" s="60"/>
      <c r="R325" s="60"/>
    </row>
    <row r="326" spans="2:19" s="59" customFormat="1" ht="15" hidden="1" thickBot="1" x14ac:dyDescent="0.4">
      <c r="B326" s="146" t="str">
        <f>IF(F135="Yes","All priority debts are up to date",IF(F135="No","Priorirty Debts are NOT up to date. ", IF(AND(F135 = "n/a",C133 &gt;0), "Please confirm whether unsecured/priority Debts are up to date","No Priority Bills")))</f>
        <v>No Priority Bills</v>
      </c>
      <c r="C326" s="147"/>
      <c r="D326" s="147"/>
      <c r="E326" s="147"/>
      <c r="F326" s="147"/>
      <c r="G326" s="147"/>
      <c r="H326" s="147"/>
      <c r="I326" s="147"/>
      <c r="J326" s="147"/>
      <c r="K326" s="147"/>
      <c r="L326" s="147"/>
      <c r="M326" s="148"/>
      <c r="N326" s="60"/>
      <c r="O326" s="60"/>
      <c r="P326" s="60"/>
      <c r="Q326" s="60"/>
      <c r="R326" s="60"/>
    </row>
    <row r="327" spans="2:19" s="59" customFormat="1" hidden="1" x14ac:dyDescent="0.35">
      <c r="B327" s="78"/>
      <c r="C327" s="78"/>
      <c r="D327" s="78"/>
      <c r="E327" s="78"/>
      <c r="F327" s="78"/>
      <c r="G327" s="78"/>
      <c r="H327" s="78"/>
      <c r="I327" s="78"/>
      <c r="J327" s="78"/>
      <c r="K327" s="78"/>
      <c r="L327" s="78"/>
      <c r="M327" s="78"/>
      <c r="N327" s="78"/>
      <c r="O327" s="78"/>
      <c r="P327" s="78"/>
      <c r="Q327" s="78"/>
      <c r="R327" s="78"/>
    </row>
    <row r="328" spans="2:19" s="59" customFormat="1" hidden="1" x14ac:dyDescent="0.35">
      <c r="B328" s="71" t="str">
        <f>IF(AND(OR(F311="Yes", F311="No"),F309=0),"Please enter details for unsecured creditors","")</f>
        <v/>
      </c>
      <c r="C328" s="78"/>
      <c r="D328" s="78"/>
      <c r="E328" s="78"/>
      <c r="F328" s="78"/>
      <c r="G328" s="78"/>
      <c r="H328" s="78"/>
      <c r="I328" s="78"/>
      <c r="J328" s="78"/>
      <c r="K328" s="78"/>
      <c r="L328" s="78"/>
      <c r="M328" s="78"/>
      <c r="N328" s="78"/>
      <c r="O328" s="78"/>
      <c r="P328" s="78"/>
      <c r="Q328" s="78"/>
      <c r="R328" s="78"/>
    </row>
    <row r="329" spans="2:19" s="59" customFormat="1" hidden="1" x14ac:dyDescent="0.35">
      <c r="B329" s="71" t="str">
        <f>IF(AND(OR(F135="Yes", F135="No"),C133=0),"Please enter details for Priority Bills","")</f>
        <v/>
      </c>
      <c r="C329" s="60"/>
      <c r="D329" s="60"/>
      <c r="E329" s="60"/>
      <c r="F329" s="60"/>
      <c r="G329" s="60"/>
      <c r="H329" s="60"/>
      <c r="I329" s="60"/>
      <c r="J329" s="60"/>
      <c r="K329" s="60"/>
      <c r="L329" s="60"/>
      <c r="M329" s="60"/>
      <c r="N329" s="60"/>
      <c r="O329" s="60"/>
      <c r="P329" s="60"/>
      <c r="Q329" s="60"/>
      <c r="R329" s="60"/>
    </row>
    <row r="330" spans="2:19" s="59" customFormat="1" x14ac:dyDescent="0.35">
      <c r="B330" s="103" t="str">
        <f>IF(AND(OR(F135="Yes", F135="No"),C133=0),"Please enter details for Priority Bills to proceed",
IF(AND(OR(F311="Yes",F311="No"),F309=0),"Please enter details for unsecured creditors to proceed",
IF(C344&gt;=C320,"We see there is not enough income to cover priority debts and make payments. "&amp;Data!B45,
IF(C348&gt;(O347+L347),"Sufficent to repay arrears. "&amp;Data!B45,
IF(Data!C36&gt;1,"Arrears can be cleared in "&amp;Data!C36&amp;" months. Through a arrangement of  "&amp;Data!D36&amp;Data!B41&amp;Data!B45,
IF(C350=L347,"Payments appear affordable going forward. Contact us and we can help with any overdue amount."&amp;Data!B45,
IF(OR(C348&lt;L347,Data!C39&gt;60),"We may be able to offer a Long Term plan of £"&amp;C350&amp;" per month, which would repay your debt in "&amp;Data!C39&amp;" months."&amp;Data!B45,"")))))))</f>
        <v xml:space="preserve">We see there is not enough income to cover priority debts and make payments. </v>
      </c>
      <c r="C330" s="103"/>
      <c r="D330" s="103"/>
      <c r="E330" s="103"/>
      <c r="F330" s="103"/>
      <c r="G330" s="103"/>
      <c r="H330" s="103"/>
      <c r="O330" s="60"/>
      <c r="P330" s="60"/>
      <c r="Q330" s="60"/>
      <c r="R330" s="60"/>
    </row>
    <row r="331" spans="2:19" s="59" customFormat="1" x14ac:dyDescent="0.35">
      <c r="B331" s="103"/>
      <c r="C331" s="103"/>
      <c r="D331" s="103"/>
      <c r="E331" s="103"/>
      <c r="F331" s="103"/>
      <c r="G331" s="103"/>
      <c r="H331" s="103"/>
      <c r="O331" s="60"/>
      <c r="P331" s="60"/>
      <c r="Q331" s="60"/>
      <c r="R331" s="60"/>
    </row>
    <row r="332" spans="2:19" s="59" customFormat="1" x14ac:dyDescent="0.35">
      <c r="B332" s="103"/>
      <c r="C332" s="103"/>
      <c r="D332" s="103"/>
      <c r="E332" s="103"/>
      <c r="F332" s="103"/>
      <c r="G332" s="103"/>
      <c r="H332" s="103"/>
      <c r="I332" s="60"/>
      <c r="K332" s="60"/>
      <c r="L332" s="60"/>
      <c r="M332" s="60"/>
      <c r="N332" s="60"/>
      <c r="O332" s="60"/>
      <c r="P332" s="60"/>
      <c r="Q332" s="60"/>
      <c r="R332" s="60"/>
    </row>
    <row r="333" spans="2:19" s="83" customFormat="1" x14ac:dyDescent="0.35">
      <c r="B333" s="103"/>
      <c r="C333" s="104"/>
      <c r="D333" s="104"/>
      <c r="E333" s="104"/>
      <c r="F333" s="104"/>
      <c r="G333" s="104"/>
      <c r="H333" s="104"/>
      <c r="I333" s="80"/>
      <c r="K333" s="80"/>
      <c r="L333" s="80"/>
      <c r="M333" s="80"/>
      <c r="N333" s="80"/>
      <c r="O333" s="80"/>
      <c r="P333" s="80"/>
      <c r="Q333" s="80"/>
      <c r="R333" s="80"/>
    </row>
    <row r="334" spans="2:19" s="59" customFormat="1" x14ac:dyDescent="0.35">
      <c r="B334" s="103" t="str">
        <f>IF(AND(F135="No",F311="No"),"Priority Bills and other unsecured bills are overdue - Seek Debt Advice",
IF(F135="No","Priority Bills are overdue - Seek Debt Advice",
IF(F311 = "No","Other unsecured Creditors are overdue - Seek Debt Advice","")))</f>
        <v/>
      </c>
      <c r="C334" s="103"/>
      <c r="D334" s="103"/>
      <c r="E334" s="103"/>
      <c r="F334" s="103"/>
      <c r="G334" s="103"/>
      <c r="H334" s="103"/>
      <c r="I334" s="60"/>
      <c r="J334" s="60"/>
      <c r="K334" s="60"/>
      <c r="L334" s="60"/>
      <c r="M334" s="60"/>
      <c r="N334" s="60"/>
      <c r="O334" s="60"/>
      <c r="P334" s="60"/>
      <c r="Q334" s="60"/>
      <c r="R334" s="60"/>
    </row>
    <row r="335" spans="2:19" s="43" customFormat="1" ht="15" thickBot="1" x14ac:dyDescent="0.4">
      <c r="B335" s="44"/>
      <c r="C335" s="44"/>
      <c r="D335" s="44"/>
      <c r="E335" s="44"/>
      <c r="R335" s="44"/>
      <c r="S335" s="44"/>
    </row>
    <row r="336" spans="2:19" ht="30" customHeight="1" x14ac:dyDescent="0.35">
      <c r="B336" s="163" t="s">
        <v>138</v>
      </c>
      <c r="C336" s="164"/>
      <c r="D336" s="164"/>
      <c r="E336" s="164"/>
      <c r="F336" s="164"/>
      <c r="G336" s="164"/>
      <c r="H336" s="164"/>
      <c r="I336" s="165"/>
    </row>
    <row r="337" spans="2:17" s="73" customFormat="1" x14ac:dyDescent="0.35">
      <c r="B337" s="77" t="str">
        <f>IF(F135 = "",F136,"")</f>
        <v>Please select an option for whether priority bills are up to date</v>
      </c>
      <c r="C337" s="65"/>
      <c r="D337" s="65"/>
      <c r="E337" s="65"/>
      <c r="F337" s="65"/>
      <c r="G337" s="65"/>
      <c r="H337" s="65"/>
      <c r="I337" s="74"/>
    </row>
    <row r="338" spans="2:17" s="73" customFormat="1" x14ac:dyDescent="0.35">
      <c r="B338" s="77" t="str">
        <f>IF(F311 = "",F312,"")</f>
        <v>Please select an option for whether non-priority bills are up to date</v>
      </c>
      <c r="C338" s="65"/>
      <c r="D338" s="65"/>
      <c r="E338" s="65"/>
      <c r="F338" s="65"/>
      <c r="G338" s="65"/>
      <c r="H338" s="65"/>
      <c r="I338" s="74"/>
    </row>
    <row r="339" spans="2:17" ht="12.75" customHeight="1" x14ac:dyDescent="0.35">
      <c r="B339" s="141" t="str">
        <f>F226</f>
        <v/>
      </c>
      <c r="C339" s="124"/>
      <c r="D339" s="124"/>
      <c r="E339" s="124"/>
      <c r="F339" s="124"/>
      <c r="G339" s="124"/>
      <c r="H339" s="124"/>
      <c r="I339" s="142"/>
    </row>
    <row r="340" spans="2:17" x14ac:dyDescent="0.35">
      <c r="B340" s="141" t="str">
        <f>F248</f>
        <v/>
      </c>
      <c r="C340" s="124"/>
      <c r="D340" s="124"/>
      <c r="E340" s="124"/>
      <c r="F340" s="124"/>
      <c r="G340" s="124"/>
      <c r="H340" s="124"/>
      <c r="I340" s="142"/>
    </row>
    <row r="341" spans="2:17" ht="15" thickBot="1" x14ac:dyDescent="0.4">
      <c r="B341" s="143" t="str">
        <f>F260</f>
        <v/>
      </c>
      <c r="C341" s="144"/>
      <c r="D341" s="144"/>
      <c r="E341" s="144"/>
      <c r="F341" s="144"/>
      <c r="G341" s="144"/>
      <c r="H341" s="144"/>
      <c r="I341" s="145"/>
    </row>
    <row r="342" spans="2:17" x14ac:dyDescent="0.35">
      <c r="E342" s="61"/>
    </row>
    <row r="343" spans="2:17" ht="15" thickBot="1" x14ac:dyDescent="0.4">
      <c r="B343" s="15"/>
      <c r="C343" s="6"/>
      <c r="D343" s="5"/>
      <c r="E343" s="5"/>
      <c r="F343" s="170" t="s">
        <v>164</v>
      </c>
      <c r="G343" s="171"/>
      <c r="H343" s="171"/>
      <c r="I343" s="171"/>
      <c r="J343" s="171"/>
      <c r="K343" s="171"/>
      <c r="L343" s="171"/>
      <c r="M343" s="171"/>
      <c r="N343" s="171"/>
      <c r="O343" s="171"/>
      <c r="P343" s="171"/>
      <c r="Q343" s="171"/>
    </row>
    <row r="344" spans="2:17" x14ac:dyDescent="0.35">
      <c r="B344" s="15" t="s">
        <v>174</v>
      </c>
      <c r="C344" s="113">
        <f>SUM(C260,C248,C226,C210,C198,C182,C152,C133,C172,C268)</f>
        <v>0</v>
      </c>
      <c r="D344" s="114"/>
      <c r="F344" s="62"/>
      <c r="G344" s="63"/>
      <c r="H344" s="63"/>
      <c r="I344" s="156" t="s">
        <v>145</v>
      </c>
      <c r="J344" s="157"/>
      <c r="K344" s="63"/>
      <c r="L344" s="161" t="s">
        <v>146</v>
      </c>
      <c r="M344" s="162"/>
      <c r="N344" s="63"/>
      <c r="O344" s="63" t="s">
        <v>156</v>
      </c>
      <c r="P344" s="63"/>
      <c r="Q344" s="64"/>
    </row>
    <row r="345" spans="2:17" ht="15" customHeight="1" x14ac:dyDescent="0.35">
      <c r="F345" s="45"/>
      <c r="G345" s="65"/>
      <c r="H345" s="66" t="s">
        <v>143</v>
      </c>
      <c r="I345" s="140">
        <f>SUM(C276:D306)</f>
        <v>0</v>
      </c>
      <c r="J345" s="140"/>
      <c r="K345" s="65"/>
      <c r="L345" s="140">
        <f>F309</f>
        <v>0</v>
      </c>
      <c r="M345" s="140"/>
      <c r="N345" s="65"/>
      <c r="O345" s="65"/>
      <c r="P345" s="65"/>
      <c r="Q345" s="46"/>
    </row>
    <row r="346" spans="2:17" s="39" customFormat="1" x14ac:dyDescent="0.35">
      <c r="B346" s="15" t="s">
        <v>162</v>
      </c>
      <c r="C346" s="115">
        <f>C320-C344</f>
        <v>0</v>
      </c>
      <c r="D346" s="116"/>
      <c r="F346" s="45"/>
      <c r="G346" s="65"/>
      <c r="H346" s="65"/>
      <c r="I346" s="67"/>
      <c r="J346" s="67"/>
      <c r="K346" s="65"/>
      <c r="L346" s="67"/>
      <c r="M346" s="67"/>
      <c r="N346" s="65"/>
      <c r="O346" s="65"/>
      <c r="P346" s="65"/>
      <c r="Q346" s="46"/>
    </row>
    <row r="347" spans="2:17" s="39" customFormat="1" x14ac:dyDescent="0.35">
      <c r="E347"/>
      <c r="F347" s="45"/>
      <c r="G347" s="65"/>
      <c r="H347" s="66" t="s">
        <v>144</v>
      </c>
      <c r="I347" s="140">
        <f>C10</f>
        <v>0</v>
      </c>
      <c r="J347" s="140"/>
      <c r="K347" s="65"/>
      <c r="L347" s="140">
        <f>C14</f>
        <v>0</v>
      </c>
      <c r="M347" s="140"/>
      <c r="N347" s="65"/>
      <c r="O347" s="140">
        <f>C12</f>
        <v>0</v>
      </c>
      <c r="P347" s="140"/>
      <c r="Q347" s="46"/>
    </row>
    <row r="348" spans="2:17" s="39" customFormat="1" ht="29" x14ac:dyDescent="0.35">
      <c r="B348" s="15" t="s">
        <v>155</v>
      </c>
      <c r="C348" s="115">
        <f>C346-L345</f>
        <v>0</v>
      </c>
      <c r="D348" s="116"/>
      <c r="E348"/>
      <c r="F348" s="45"/>
      <c r="G348" s="65"/>
      <c r="H348" s="65"/>
      <c r="I348" s="67"/>
      <c r="J348" s="67"/>
      <c r="K348" s="65"/>
      <c r="L348" s="67"/>
      <c r="M348" s="67"/>
      <c r="N348" s="65"/>
      <c r="O348" s="65"/>
      <c r="P348" s="65"/>
      <c r="Q348" s="46"/>
    </row>
    <row r="349" spans="2:17" s="43" customFormat="1" x14ac:dyDescent="0.35">
      <c r="E349"/>
      <c r="F349" s="45"/>
      <c r="G349" s="65"/>
      <c r="H349" s="66" t="s">
        <v>142</v>
      </c>
      <c r="I349" s="140">
        <f>SUM(I347,I345)</f>
        <v>0</v>
      </c>
      <c r="J349" s="140"/>
      <c r="K349" s="65"/>
      <c r="L349" s="140">
        <f>SUM(L347,L345)</f>
        <v>0</v>
      </c>
      <c r="M349" s="140"/>
      <c r="N349" s="65"/>
      <c r="O349" s="65"/>
      <c r="P349" s="65"/>
      <c r="Q349" s="46"/>
    </row>
    <row r="350" spans="2:17" s="43" customFormat="1" ht="15" thickBot="1" x14ac:dyDescent="0.4">
      <c r="B350" s="15" t="s">
        <v>147</v>
      </c>
      <c r="C350" s="113">
        <f>IFERROR(IF(C346&gt;0,ROUND(C346*(I347/I349),2),0),NA())</f>
        <v>0</v>
      </c>
      <c r="D350" s="114"/>
      <c r="E350"/>
      <c r="F350" s="47"/>
      <c r="G350" s="48"/>
      <c r="H350" s="48"/>
      <c r="I350" s="48"/>
      <c r="J350" s="48"/>
      <c r="K350" s="48"/>
      <c r="L350" s="48"/>
      <c r="M350" s="48"/>
      <c r="N350" s="48"/>
      <c r="O350" s="48"/>
      <c r="P350" s="48"/>
      <c r="Q350" s="49"/>
    </row>
    <row r="352" spans="2:17" ht="15" thickBot="1" x14ac:dyDescent="0.4"/>
    <row r="353" spans="2:17" ht="45.75" customHeight="1" x14ac:dyDescent="0.35">
      <c r="B353" s="158" t="s">
        <v>189</v>
      </c>
      <c r="C353" s="159"/>
      <c r="D353" s="159"/>
      <c r="E353" s="159"/>
      <c r="F353" s="159"/>
      <c r="G353" s="159"/>
      <c r="H353" s="159"/>
      <c r="I353" s="160"/>
    </row>
    <row r="354" spans="2:17" x14ac:dyDescent="0.35">
      <c r="B354" s="149"/>
      <c r="C354" s="150"/>
      <c r="D354" s="150"/>
      <c r="E354" s="150"/>
      <c r="F354" s="150"/>
      <c r="G354" s="150"/>
      <c r="H354" s="150"/>
      <c r="I354" s="151"/>
    </row>
    <row r="355" spans="2:17" x14ac:dyDescent="0.35">
      <c r="B355" s="149"/>
      <c r="C355" s="150"/>
      <c r="D355" s="150"/>
      <c r="E355" s="150"/>
      <c r="F355" s="150"/>
      <c r="G355" s="150"/>
      <c r="H355" s="150"/>
      <c r="I355" s="151"/>
    </row>
    <row r="356" spans="2:17" x14ac:dyDescent="0.35">
      <c r="B356" s="149"/>
      <c r="C356" s="150"/>
      <c r="D356" s="150"/>
      <c r="E356" s="150"/>
      <c r="F356" s="150"/>
      <c r="G356" s="150"/>
      <c r="H356" s="150"/>
      <c r="I356" s="151"/>
    </row>
    <row r="357" spans="2:17" x14ac:dyDescent="0.35">
      <c r="B357" s="149"/>
      <c r="C357" s="152"/>
      <c r="D357" s="152"/>
      <c r="E357" s="152"/>
      <c r="F357" s="152"/>
      <c r="G357" s="152"/>
      <c r="H357" s="152"/>
      <c r="I357" s="151"/>
    </row>
    <row r="358" spans="2:17" x14ac:dyDescent="0.35">
      <c r="B358" s="149"/>
      <c r="C358" s="152"/>
      <c r="D358" s="152"/>
      <c r="E358" s="152"/>
      <c r="F358" s="152"/>
      <c r="G358" s="152"/>
      <c r="H358" s="152"/>
      <c r="I358" s="151"/>
    </row>
    <row r="359" spans="2:17" ht="15" thickBot="1" x14ac:dyDescent="0.4">
      <c r="B359" s="153"/>
      <c r="C359" s="154"/>
      <c r="D359" s="154"/>
      <c r="E359" s="154"/>
      <c r="F359" s="154"/>
      <c r="G359" s="154"/>
      <c r="H359" s="154"/>
      <c r="I359" s="155"/>
    </row>
    <row r="360" spans="2:17" ht="15" thickBot="1" x14ac:dyDescent="0.4"/>
    <row r="361" spans="2:17" ht="18.5" x14ac:dyDescent="0.45">
      <c r="B361" s="86" t="s">
        <v>200</v>
      </c>
      <c r="C361" s="87"/>
      <c r="D361" s="87"/>
      <c r="E361" s="87"/>
      <c r="F361" s="87"/>
      <c r="G361" s="87"/>
      <c r="H361" s="87"/>
      <c r="I361" s="87"/>
      <c r="J361" s="87"/>
      <c r="K361" s="87"/>
      <c r="L361" s="87"/>
      <c r="M361" s="87"/>
      <c r="N361" s="87"/>
      <c r="O361" s="87"/>
      <c r="P361" s="87"/>
      <c r="Q361" s="88"/>
    </row>
    <row r="362" spans="2:17" ht="40.5" customHeight="1" x14ac:dyDescent="0.45">
      <c r="B362" s="89" t="s">
        <v>209</v>
      </c>
      <c r="C362" s="90"/>
      <c r="D362" s="90"/>
      <c r="E362" s="90"/>
      <c r="F362" s="90"/>
      <c r="G362" s="90"/>
      <c r="H362" s="90"/>
      <c r="I362" s="90"/>
      <c r="J362" s="90"/>
      <c r="K362" s="90"/>
      <c r="L362" s="90"/>
      <c r="M362" s="90"/>
      <c r="N362" s="90"/>
      <c r="O362" s="90"/>
      <c r="P362" s="90"/>
      <c r="Q362" s="91"/>
    </row>
    <row r="363" spans="2:17" ht="18.5" x14ac:dyDescent="0.45">
      <c r="B363" s="92" t="s">
        <v>201</v>
      </c>
      <c r="C363" s="93"/>
      <c r="D363" s="93"/>
      <c r="E363" s="93"/>
      <c r="F363" s="93"/>
      <c r="G363" s="93"/>
      <c r="H363" s="93"/>
      <c r="I363" s="93"/>
      <c r="J363" s="93"/>
      <c r="K363" s="93"/>
      <c r="L363" s="93"/>
      <c r="M363" s="93"/>
      <c r="N363" s="93"/>
      <c r="O363" s="93"/>
      <c r="P363" s="93"/>
      <c r="Q363" s="94"/>
    </row>
    <row r="364" spans="2:17" ht="19" thickBot="1" x14ac:dyDescent="0.5">
      <c r="B364" s="95" t="s">
        <v>202</v>
      </c>
      <c r="C364" s="96"/>
      <c r="D364" s="96"/>
      <c r="E364" s="96"/>
      <c r="F364" s="96"/>
      <c r="G364" s="96"/>
      <c r="H364" s="96"/>
      <c r="I364" s="96"/>
      <c r="J364" s="96"/>
      <c r="K364" s="96"/>
      <c r="L364" s="96"/>
      <c r="M364" s="96"/>
      <c r="N364" s="96"/>
      <c r="O364" s="96"/>
      <c r="P364" s="96"/>
      <c r="Q364" s="97"/>
    </row>
  </sheetData>
  <sheetProtection sheet="1" selectLockedCells="1"/>
  <mergeCells count="409">
    <mergeCell ref="C286:D286"/>
    <mergeCell ref="J166:R166"/>
    <mergeCell ref="J168:R168"/>
    <mergeCell ref="B311:D311"/>
    <mergeCell ref="F311:G311"/>
    <mergeCell ref="J311:R311"/>
    <mergeCell ref="F309:G309"/>
    <mergeCell ref="F343:Q343"/>
    <mergeCell ref="C309:D309"/>
    <mergeCell ref="C321:D321"/>
    <mergeCell ref="B325:M325"/>
    <mergeCell ref="M278:R278"/>
    <mergeCell ref="M280:R280"/>
    <mergeCell ref="M282:R282"/>
    <mergeCell ref="M284:R284"/>
    <mergeCell ref="M286:R286"/>
    <mergeCell ref="J302:L302"/>
    <mergeCell ref="J304:L304"/>
    <mergeCell ref="J306:L306"/>
    <mergeCell ref="F296:G296"/>
    <mergeCell ref="C298:D298"/>
    <mergeCell ref="F298:G298"/>
    <mergeCell ref="C282:D282"/>
    <mergeCell ref="F300:G300"/>
    <mergeCell ref="J142:R142"/>
    <mergeCell ref="J144:R144"/>
    <mergeCell ref="J146:R146"/>
    <mergeCell ref="J148:R148"/>
    <mergeCell ref="J150:R150"/>
    <mergeCell ref="J158:R158"/>
    <mergeCell ref="J160:R160"/>
    <mergeCell ref="J162:R162"/>
    <mergeCell ref="J164:R164"/>
    <mergeCell ref="G58:H58"/>
    <mergeCell ref="C60:D60"/>
    <mergeCell ref="C62:D62"/>
    <mergeCell ref="C52:D52"/>
    <mergeCell ref="C54:D54"/>
    <mergeCell ref="G54:H54"/>
    <mergeCell ref="C64:D64"/>
    <mergeCell ref="F282:G282"/>
    <mergeCell ref="C284:D284"/>
    <mergeCell ref="C142:D142"/>
    <mergeCell ref="G142:H142"/>
    <mergeCell ref="C144:D144"/>
    <mergeCell ref="G144:H144"/>
    <mergeCell ref="C146:D146"/>
    <mergeCell ref="C162:D162"/>
    <mergeCell ref="G162:H162"/>
    <mergeCell ref="C164:D164"/>
    <mergeCell ref="G164:H164"/>
    <mergeCell ref="C166:D166"/>
    <mergeCell ref="G166:H166"/>
    <mergeCell ref="C156:D156"/>
    <mergeCell ref="G156:H156"/>
    <mergeCell ref="C66:D66"/>
    <mergeCell ref="G66:H66"/>
    <mergeCell ref="C302:D302"/>
    <mergeCell ref="F302:G302"/>
    <mergeCell ref="F304:G304"/>
    <mergeCell ref="C306:D306"/>
    <mergeCell ref="F306:G306"/>
    <mergeCell ref="C304:D304"/>
    <mergeCell ref="B1:R1"/>
    <mergeCell ref="B2:R2"/>
    <mergeCell ref="C88:D88"/>
    <mergeCell ref="G88:H88"/>
    <mergeCell ref="C76:D76"/>
    <mergeCell ref="G76:H76"/>
    <mergeCell ref="C78:D78"/>
    <mergeCell ref="G78:H78"/>
    <mergeCell ref="C80:D80"/>
    <mergeCell ref="J54:R54"/>
    <mergeCell ref="J56:R56"/>
    <mergeCell ref="J58:R58"/>
    <mergeCell ref="J44:R47"/>
    <mergeCell ref="J37:R39"/>
    <mergeCell ref="C56:D56"/>
    <mergeCell ref="G56:H56"/>
    <mergeCell ref="C58:D58"/>
    <mergeCell ref="G64:H64"/>
    <mergeCell ref="B354:I359"/>
    <mergeCell ref="I344:J344"/>
    <mergeCell ref="I345:J345"/>
    <mergeCell ref="B353:I353"/>
    <mergeCell ref="C290:D290"/>
    <mergeCell ref="F290:G290"/>
    <mergeCell ref="C292:D292"/>
    <mergeCell ref="F292:G292"/>
    <mergeCell ref="C294:D294"/>
    <mergeCell ref="F294:G294"/>
    <mergeCell ref="C296:D296"/>
    <mergeCell ref="I347:J347"/>
    <mergeCell ref="I349:J349"/>
    <mergeCell ref="J290:L290"/>
    <mergeCell ref="C348:D348"/>
    <mergeCell ref="L344:M344"/>
    <mergeCell ref="L345:M345"/>
    <mergeCell ref="L347:M347"/>
    <mergeCell ref="L349:M349"/>
    <mergeCell ref="M302:R302"/>
    <mergeCell ref="M304:R304"/>
    <mergeCell ref="C350:D350"/>
    <mergeCell ref="B336:I336"/>
    <mergeCell ref="C300:D300"/>
    <mergeCell ref="O347:P347"/>
    <mergeCell ref="B330:H332"/>
    <mergeCell ref="C320:D320"/>
    <mergeCell ref="B339:I339"/>
    <mergeCell ref="B341:I341"/>
    <mergeCell ref="B340:I340"/>
    <mergeCell ref="C344:D344"/>
    <mergeCell ref="C346:D346"/>
    <mergeCell ref="B326:M326"/>
    <mergeCell ref="C68:D68"/>
    <mergeCell ref="G68:H68"/>
    <mergeCell ref="C82:D82"/>
    <mergeCell ref="G82:H82"/>
    <mergeCell ref="C84:D84"/>
    <mergeCell ref="C70:D70"/>
    <mergeCell ref="G70:H70"/>
    <mergeCell ref="C72:D72"/>
    <mergeCell ref="G72:H72"/>
    <mergeCell ref="G80:H80"/>
    <mergeCell ref="C74:D74"/>
    <mergeCell ref="G74:H74"/>
    <mergeCell ref="J127:R127"/>
    <mergeCell ref="J129:R129"/>
    <mergeCell ref="J131:R131"/>
    <mergeCell ref="C276:D276"/>
    <mergeCell ref="C129:D129"/>
    <mergeCell ref="G129:H129"/>
    <mergeCell ref="C131:D131"/>
    <mergeCell ref="G131:H131"/>
    <mergeCell ref="G146:H146"/>
    <mergeCell ref="C148:D148"/>
    <mergeCell ref="G148:H148"/>
    <mergeCell ref="C150:D150"/>
    <mergeCell ref="G150:H150"/>
    <mergeCell ref="C154:D154"/>
    <mergeCell ref="C133:D133"/>
    <mergeCell ref="C138:D138"/>
    <mergeCell ref="C152:D152"/>
    <mergeCell ref="C140:D140"/>
    <mergeCell ref="J252:R252"/>
    <mergeCell ref="J232:R232"/>
    <mergeCell ref="J254:R254"/>
    <mergeCell ref="J256:R256"/>
    <mergeCell ref="J258:R258"/>
    <mergeCell ref="J230:R230"/>
    <mergeCell ref="C125:D125"/>
    <mergeCell ref="G125:H125"/>
    <mergeCell ref="C90:D90"/>
    <mergeCell ref="G90:H90"/>
    <mergeCell ref="C92:D92"/>
    <mergeCell ref="C94:D94"/>
    <mergeCell ref="C96:D96"/>
    <mergeCell ref="G96:H96"/>
    <mergeCell ref="C115:D115"/>
    <mergeCell ref="G115:H115"/>
    <mergeCell ref="C117:D117"/>
    <mergeCell ref="G117:H117"/>
    <mergeCell ref="C98:D98"/>
    <mergeCell ref="G98:H98"/>
    <mergeCell ref="C100:D100"/>
    <mergeCell ref="G100:H100"/>
    <mergeCell ref="C102:D102"/>
    <mergeCell ref="G102:H102"/>
    <mergeCell ref="C158:D158"/>
    <mergeCell ref="G158:H158"/>
    <mergeCell ref="C160:D160"/>
    <mergeCell ref="G160:H160"/>
    <mergeCell ref="C176:D176"/>
    <mergeCell ref="G176:H176"/>
    <mergeCell ref="C178:D178"/>
    <mergeCell ref="G178:H178"/>
    <mergeCell ref="C180:D180"/>
    <mergeCell ref="G180:H180"/>
    <mergeCell ref="C168:D168"/>
    <mergeCell ref="G168:H168"/>
    <mergeCell ref="C170:D170"/>
    <mergeCell ref="G170:H170"/>
    <mergeCell ref="C172:D172"/>
    <mergeCell ref="C174:D174"/>
    <mergeCell ref="C182:D182"/>
    <mergeCell ref="C184:D184"/>
    <mergeCell ref="C198:D198"/>
    <mergeCell ref="C186:D186"/>
    <mergeCell ref="G186:H186"/>
    <mergeCell ref="C188:D188"/>
    <mergeCell ref="G188:H188"/>
    <mergeCell ref="C190:D190"/>
    <mergeCell ref="G190:H190"/>
    <mergeCell ref="C192:D192"/>
    <mergeCell ref="G192:H192"/>
    <mergeCell ref="C194:D194"/>
    <mergeCell ref="G194:H194"/>
    <mergeCell ref="C196:D196"/>
    <mergeCell ref="G196:H196"/>
    <mergeCell ref="C200:D200"/>
    <mergeCell ref="C210:D210"/>
    <mergeCell ref="C202:D202"/>
    <mergeCell ref="G202:H202"/>
    <mergeCell ref="C204:D204"/>
    <mergeCell ref="G204:H204"/>
    <mergeCell ref="C206:D206"/>
    <mergeCell ref="G206:H206"/>
    <mergeCell ref="C208:D208"/>
    <mergeCell ref="G208:H208"/>
    <mergeCell ref="G236:H236"/>
    <mergeCell ref="G238:H238"/>
    <mergeCell ref="G240:H240"/>
    <mergeCell ref="G242:H242"/>
    <mergeCell ref="G244:H244"/>
    <mergeCell ref="C240:D240"/>
    <mergeCell ref="C246:D246"/>
    <mergeCell ref="C212:D212"/>
    <mergeCell ref="C214:D214"/>
    <mergeCell ref="G214:H214"/>
    <mergeCell ref="C274:D274"/>
    <mergeCell ref="F274:G274"/>
    <mergeCell ref="G252:H252"/>
    <mergeCell ref="G254:H254"/>
    <mergeCell ref="G256:H256"/>
    <mergeCell ref="G258:H258"/>
    <mergeCell ref="G266:H266"/>
    <mergeCell ref="C18:G18"/>
    <mergeCell ref="F260:I261"/>
    <mergeCell ref="C234:D234"/>
    <mergeCell ref="C236:D236"/>
    <mergeCell ref="C238:D238"/>
    <mergeCell ref="G246:H246"/>
    <mergeCell ref="C216:D216"/>
    <mergeCell ref="G216:H216"/>
    <mergeCell ref="C218:D218"/>
    <mergeCell ref="G218:H218"/>
    <mergeCell ref="C220:D220"/>
    <mergeCell ref="G220:H220"/>
    <mergeCell ref="C222:D222"/>
    <mergeCell ref="G222:H222"/>
    <mergeCell ref="C224:D224"/>
    <mergeCell ref="G224:H224"/>
    <mergeCell ref="G234:H234"/>
    <mergeCell ref="C6:G6"/>
    <mergeCell ref="C8:G8"/>
    <mergeCell ref="C10:G10"/>
    <mergeCell ref="C12:G12"/>
    <mergeCell ref="E46:F47"/>
    <mergeCell ref="C28:D28"/>
    <mergeCell ref="C14:G14"/>
    <mergeCell ref="B135:D135"/>
    <mergeCell ref="F135:G135"/>
    <mergeCell ref="C86:D86"/>
    <mergeCell ref="G119:H119"/>
    <mergeCell ref="C104:D104"/>
    <mergeCell ref="C109:D109"/>
    <mergeCell ref="C111:D111"/>
    <mergeCell ref="G111:H111"/>
    <mergeCell ref="C113:D113"/>
    <mergeCell ref="G113:H113"/>
    <mergeCell ref="C127:D127"/>
    <mergeCell ref="G127:H127"/>
    <mergeCell ref="C119:D119"/>
    <mergeCell ref="C121:D121"/>
    <mergeCell ref="G121:H121"/>
    <mergeCell ref="C123:D123"/>
    <mergeCell ref="G123:H123"/>
    <mergeCell ref="J222:R222"/>
    <mergeCell ref="J224:R224"/>
    <mergeCell ref="G140:H140"/>
    <mergeCell ref="J276:L276"/>
    <mergeCell ref="M276:R276"/>
    <mergeCell ref="J125:R125"/>
    <mergeCell ref="C288:D288"/>
    <mergeCell ref="F288:G288"/>
    <mergeCell ref="C30:G30"/>
    <mergeCell ref="C32:G32"/>
    <mergeCell ref="C34:G34"/>
    <mergeCell ref="C264:D264"/>
    <mergeCell ref="C266:D266"/>
    <mergeCell ref="C268:D268"/>
    <mergeCell ref="C226:D226"/>
    <mergeCell ref="C228:D228"/>
    <mergeCell ref="C250:D250"/>
    <mergeCell ref="C230:D230"/>
    <mergeCell ref="C232:D232"/>
    <mergeCell ref="C252:D252"/>
    <mergeCell ref="C254:D254"/>
    <mergeCell ref="C256:D256"/>
    <mergeCell ref="C258:D258"/>
    <mergeCell ref="C260:D260"/>
    <mergeCell ref="J18:R18"/>
    <mergeCell ref="J6:R6"/>
    <mergeCell ref="J8:R8"/>
    <mergeCell ref="J10:R10"/>
    <mergeCell ref="J12:R12"/>
    <mergeCell ref="J28:R28"/>
    <mergeCell ref="J30:R30"/>
    <mergeCell ref="J32:R32"/>
    <mergeCell ref="J34:R34"/>
    <mergeCell ref="J14:R14"/>
    <mergeCell ref="J64:R64"/>
    <mergeCell ref="J88:R88"/>
    <mergeCell ref="J96:R96"/>
    <mergeCell ref="J111:R111"/>
    <mergeCell ref="J135:R135"/>
    <mergeCell ref="F268:I269"/>
    <mergeCell ref="J140:R140"/>
    <mergeCell ref="J156:R156"/>
    <mergeCell ref="G230:H230"/>
    <mergeCell ref="G232:H232"/>
    <mergeCell ref="J123:R123"/>
    <mergeCell ref="J90:R90"/>
    <mergeCell ref="J98:R98"/>
    <mergeCell ref="J100:R100"/>
    <mergeCell ref="J102:R102"/>
    <mergeCell ref="J113:R113"/>
    <mergeCell ref="J115:R115"/>
    <mergeCell ref="J117:R117"/>
    <mergeCell ref="J119:R119"/>
    <mergeCell ref="J121:R121"/>
    <mergeCell ref="J66:R66"/>
    <mergeCell ref="J68:R68"/>
    <mergeCell ref="J70:R70"/>
    <mergeCell ref="J72:R72"/>
    <mergeCell ref="J206:R206"/>
    <mergeCell ref="J208:R208"/>
    <mergeCell ref="J244:R244"/>
    <mergeCell ref="J282:L282"/>
    <mergeCell ref="J284:L284"/>
    <mergeCell ref="J286:L286"/>
    <mergeCell ref="J288:L288"/>
    <mergeCell ref="J74:R74"/>
    <mergeCell ref="J76:R76"/>
    <mergeCell ref="J78:R78"/>
    <mergeCell ref="J80:R80"/>
    <mergeCell ref="J82:R82"/>
    <mergeCell ref="I271:R271"/>
    <mergeCell ref="J278:L278"/>
    <mergeCell ref="J280:L280"/>
    <mergeCell ref="J234:R234"/>
    <mergeCell ref="J236:R236"/>
    <mergeCell ref="J238:R238"/>
    <mergeCell ref="J240:R240"/>
    <mergeCell ref="J242:R242"/>
    <mergeCell ref="J214:R214"/>
    <mergeCell ref="J216:R216"/>
    <mergeCell ref="J218:R218"/>
    <mergeCell ref="J220:R220"/>
    <mergeCell ref="J170:R170"/>
    <mergeCell ref="J178:R178"/>
    <mergeCell ref="J180:R180"/>
    <mergeCell ref="J188:R188"/>
    <mergeCell ref="J190:R190"/>
    <mergeCell ref="J192:R192"/>
    <mergeCell ref="J194:R194"/>
    <mergeCell ref="J196:R196"/>
    <mergeCell ref="J204:R204"/>
    <mergeCell ref="J176:R176"/>
    <mergeCell ref="J186:R186"/>
    <mergeCell ref="J202:R202"/>
    <mergeCell ref="B226:B227"/>
    <mergeCell ref="B248:B249"/>
    <mergeCell ref="J292:L292"/>
    <mergeCell ref="J294:L294"/>
    <mergeCell ref="J296:L296"/>
    <mergeCell ref="J298:L298"/>
    <mergeCell ref="J300:L300"/>
    <mergeCell ref="M292:R292"/>
    <mergeCell ref="M294:R294"/>
    <mergeCell ref="M296:R296"/>
    <mergeCell ref="M298:R298"/>
    <mergeCell ref="M300:R300"/>
    <mergeCell ref="M288:R288"/>
    <mergeCell ref="M290:R290"/>
    <mergeCell ref="J266:R266"/>
    <mergeCell ref="J246:R246"/>
    <mergeCell ref="F286:G286"/>
    <mergeCell ref="C278:D278"/>
    <mergeCell ref="F278:G278"/>
    <mergeCell ref="C280:D280"/>
    <mergeCell ref="F280:G280"/>
    <mergeCell ref="C242:D242"/>
    <mergeCell ref="C244:D244"/>
    <mergeCell ref="F276:G276"/>
    <mergeCell ref="B361:Q361"/>
    <mergeCell ref="B362:Q362"/>
    <mergeCell ref="B363:Q363"/>
    <mergeCell ref="B364:Q364"/>
    <mergeCell ref="C20:G20"/>
    <mergeCell ref="J20:R20"/>
    <mergeCell ref="C22:G22"/>
    <mergeCell ref="J22:R22"/>
    <mergeCell ref="C24:G24"/>
    <mergeCell ref="J24:R24"/>
    <mergeCell ref="B333:H333"/>
    <mergeCell ref="B314:R314"/>
    <mergeCell ref="B316:R316"/>
    <mergeCell ref="B315:R315"/>
    <mergeCell ref="F284:G284"/>
    <mergeCell ref="C248:D248"/>
    <mergeCell ref="C323:D323"/>
    <mergeCell ref="C40:G40"/>
    <mergeCell ref="C48:G48"/>
    <mergeCell ref="B334:H334"/>
    <mergeCell ref="B318:R318"/>
    <mergeCell ref="M306:R306"/>
    <mergeCell ref="F226:I227"/>
    <mergeCell ref="F248:I249"/>
  </mergeCells>
  <conditionalFormatting sqref="B72">
    <cfRule type="expression" dxfId="24" priority="21">
      <formula>AND($E$28&gt;0, $C$72&lt;1)</formula>
    </cfRule>
  </conditionalFormatting>
  <conditionalFormatting sqref="B162">
    <cfRule type="expression" dxfId="23" priority="20">
      <formula>AND($C$34&gt;0,ISBLANK($C162))</formula>
    </cfRule>
  </conditionalFormatting>
  <conditionalFormatting sqref="B160">
    <cfRule type="expression" dxfId="22" priority="18">
      <formula>AND($C$34&gt;0,ISBLANK($C160))</formula>
    </cfRule>
  </conditionalFormatting>
  <conditionalFormatting sqref="B168">
    <cfRule type="expression" dxfId="21" priority="19">
      <formula>AND($C$34&gt;0,ISBLANK($C168))</formula>
    </cfRule>
  </conditionalFormatting>
  <conditionalFormatting sqref="J18:R18 J8:R8">
    <cfRule type="expression" dxfId="20" priority="11">
      <formula>J8=#REF!</formula>
    </cfRule>
  </conditionalFormatting>
  <conditionalFormatting sqref="J20:R20">
    <cfRule type="expression" dxfId="19" priority="5">
      <formula>J20=#REF!</formula>
    </cfRule>
  </conditionalFormatting>
  <conditionalFormatting sqref="J22:R22">
    <cfRule type="expression" dxfId="18" priority="4">
      <formula>J22=#REF!</formula>
    </cfRule>
  </conditionalFormatting>
  <conditionalFormatting sqref="J24:R24">
    <cfRule type="expression" dxfId="17" priority="3">
      <formula>J24=#REF!</formula>
    </cfRule>
  </conditionalFormatting>
  <dataValidations count="9">
    <dataValidation type="whole" allowBlank="1" showInputMessage="1" showErrorMessage="1" errorTitle="Numerical Data required" error="Please input a number between 0 and 99" sqref="E28 G28" xr:uid="{00000000-0002-0000-0000-000000000000}">
      <formula1>0</formula1>
      <formula2>99</formula2>
    </dataValidation>
    <dataValidation type="whole" operator="greaterThan" allowBlank="1" showInputMessage="1" showErrorMessage="1" errorTitle="Numeric Data required" error="Number of people in household must be greater than number of dependents" sqref="C32:G32" xr:uid="{00000000-0002-0000-0000-000001000000}">
      <formula1>SUM(E28,H28,C30)</formula1>
    </dataValidation>
    <dataValidation type="decimal" allowBlank="1" showInputMessage="1" showErrorMessage="1" sqref="F306:G306 F302:G302 F304:G304 C64:D64 C66:D66 C68:D68 C70:D70 C72:D72 C74:D74 C76:D76 C78:D78 C80:D80 C82:D82 C88:D88 C90:D90 C96:D96 C98:D98 C100:D100 C102:D102 C111:D111 C113:D113 C115:D115 C117:D117 C119:D119 C121:D121 C123:D123 C125:D125 C127:D127 C129:D129 C131:D131 C140:D140 C142:D142 C144:D144 C146:D146 C148:D148 C150:D150 C156:D156 C158:D158 C160:D160 C162:D162 C164:D164 C166:D166 C168:D168 C170:D170 C176:D176 C178:D178 C180:D180 C186:D186 C188:D188 C190:D190 C192:D192 C194:D194 C196:D196 C202:D202 C204:D204 C206:D206 C208:D208 C214:D214 C216:D216 C218:D218 C220:D220 C222:D222 C224:D224 C230:D230 C232:D232 C234:D234 C236:D236 C238:D238 C240:D240 C242:D242 C244:D244 C246:D246 C252:D252 C254:D254 C256:D256 C258:D258 F276:G276 F278:G278 F280:G280 F282:G282 F284:G284 F286:G286 F288:G288 F290:G290 F292:G292 F294:G294 F296:G296 F298:G298 F300:G300 C54:D54 C56:D56 C58:D58 C266:D266" xr:uid="{00000000-0002-0000-0000-000002000000}">
      <formula1>0</formula1>
      <formula2>9999999</formula2>
    </dataValidation>
    <dataValidation type="decimal" allowBlank="1" showInputMessage="1" showErrorMessage="1" errorTitle="Numeric Value Required" error="Please enter value greater than £1 or leave blank" sqref="C276:D276 C278:D278 C280:D280 C282:D282 C284:D284 C286:D286 C288:D288 C290:D290 C292:D292 C294:D294 C296:D296 C298:D298 C300:D300 C302:D302 C304:D304 C306:D306" xr:uid="{00000000-0002-0000-0000-000003000000}">
      <formula1>1</formula1>
      <formula2>9999999</formula2>
    </dataValidation>
    <dataValidation type="decimal" allowBlank="1" showInputMessage="1" showErrorMessage="1" errorTitle="Current Balance" error="Enter Current Balance" sqref="C10:G10" xr:uid="{00000000-0002-0000-0000-000005000000}">
      <formula1>0</formula1>
      <formula2>999999</formula2>
    </dataValidation>
    <dataValidation type="decimal" allowBlank="1" showInputMessage="1" showErrorMessage="1" errorTitle="Arrears Balance" error="Enter Arrears Balance" sqref="C12:G12 C14:G14" xr:uid="{00000000-0002-0000-0000-000006000000}">
      <formula1>0</formula1>
      <formula2>999999</formula2>
    </dataValidation>
    <dataValidation type="custom" allowBlank="1" showInputMessage="1" showErrorMessage="1" sqref="C50:G50" xr:uid="{00000000-0002-0000-0000-000007000000}">
      <formula1>"INCOME"</formula1>
    </dataValidation>
    <dataValidation type="custom" allowBlank="1" showInputMessage="1" showErrorMessage="1" sqref="R335:S335 B335:E335 N319:R331 C332:H332 C327:M329 B327 K332:R333 I334:R334 B332:B333 I332:I333 B319:M324" xr:uid="{00000000-0002-0000-0000-000008000000}">
      <formula1>"Summary"</formula1>
    </dataValidation>
    <dataValidation showInputMessage="1" showErrorMessage="1" sqref="F343:Q343" xr:uid="{54DE889B-73BE-4F12-B7C6-4C3F503F708B}"/>
  </dataValidations>
  <pageMargins left="0.25" right="0.25"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2</xdr:col>
                    <xdr:colOff>114300</xdr:colOff>
                    <xdr:row>35</xdr:row>
                    <xdr:rowOff>184150</xdr:rowOff>
                  </from>
                  <to>
                    <xdr:col>2</xdr:col>
                    <xdr:colOff>488950</xdr:colOff>
                    <xdr:row>37</xdr:row>
                    <xdr:rowOff>12700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2</xdr:col>
                    <xdr:colOff>114300</xdr:colOff>
                    <xdr:row>36</xdr:row>
                    <xdr:rowOff>184150</xdr:rowOff>
                  </from>
                  <to>
                    <xdr:col>2</xdr:col>
                    <xdr:colOff>412750</xdr:colOff>
                    <xdr:row>38</xdr:row>
                    <xdr:rowOff>12700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2</xdr:col>
                    <xdr:colOff>114300</xdr:colOff>
                    <xdr:row>38</xdr:row>
                    <xdr:rowOff>0</xdr:rowOff>
                  </from>
                  <to>
                    <xdr:col>2</xdr:col>
                    <xdr:colOff>412750</xdr:colOff>
                    <xdr:row>39</xdr:row>
                    <xdr:rowOff>19050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6</xdr:col>
                    <xdr:colOff>107950</xdr:colOff>
                    <xdr:row>36</xdr:row>
                    <xdr:rowOff>12700</xdr:rowOff>
                  </from>
                  <to>
                    <xdr:col>6</xdr:col>
                    <xdr:colOff>400050</xdr:colOff>
                    <xdr:row>37</xdr:row>
                    <xdr:rowOff>31750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6</xdr:col>
                    <xdr:colOff>107950</xdr:colOff>
                    <xdr:row>37</xdr:row>
                    <xdr:rowOff>12700</xdr:rowOff>
                  </from>
                  <to>
                    <xdr:col>6</xdr:col>
                    <xdr:colOff>400050</xdr:colOff>
                    <xdr:row>38</xdr:row>
                    <xdr:rowOff>31750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6</xdr:col>
                    <xdr:colOff>107950</xdr:colOff>
                    <xdr:row>38</xdr:row>
                    <xdr:rowOff>12700</xdr:rowOff>
                  </from>
                  <to>
                    <xdr:col>6</xdr:col>
                    <xdr:colOff>400050</xdr:colOff>
                    <xdr:row>39</xdr:row>
                    <xdr:rowOff>31750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2</xdr:col>
                    <xdr:colOff>114300</xdr:colOff>
                    <xdr:row>42</xdr:row>
                    <xdr:rowOff>184150</xdr:rowOff>
                  </from>
                  <to>
                    <xdr:col>2</xdr:col>
                    <xdr:colOff>476250</xdr:colOff>
                    <xdr:row>44</xdr:row>
                    <xdr:rowOff>12700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2</xdr:col>
                    <xdr:colOff>114300</xdr:colOff>
                    <xdr:row>43</xdr:row>
                    <xdr:rowOff>184150</xdr:rowOff>
                  </from>
                  <to>
                    <xdr:col>2</xdr:col>
                    <xdr:colOff>412750</xdr:colOff>
                    <xdr:row>45</xdr:row>
                    <xdr:rowOff>12700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2</xdr:col>
                    <xdr:colOff>114300</xdr:colOff>
                    <xdr:row>44</xdr:row>
                    <xdr:rowOff>184150</xdr:rowOff>
                  </from>
                  <to>
                    <xdr:col>2</xdr:col>
                    <xdr:colOff>412750</xdr:colOff>
                    <xdr:row>46</xdr:row>
                    <xdr:rowOff>12700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6</xdr:col>
                    <xdr:colOff>107950</xdr:colOff>
                    <xdr:row>43</xdr:row>
                    <xdr:rowOff>12700</xdr:rowOff>
                  </from>
                  <to>
                    <xdr:col>6</xdr:col>
                    <xdr:colOff>400050</xdr:colOff>
                    <xdr:row>44</xdr:row>
                    <xdr:rowOff>31750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6</xdr:col>
                    <xdr:colOff>107950</xdr:colOff>
                    <xdr:row>44</xdr:row>
                    <xdr:rowOff>12700</xdr:rowOff>
                  </from>
                  <to>
                    <xdr:col>6</xdr:col>
                    <xdr:colOff>400050</xdr:colOff>
                    <xdr:row>45</xdr:row>
                    <xdr:rowOff>31750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6</xdr:col>
                    <xdr:colOff>107950</xdr:colOff>
                    <xdr:row>45</xdr:row>
                    <xdr:rowOff>69850</xdr:rowOff>
                  </from>
                  <to>
                    <xdr:col>6</xdr:col>
                    <xdr:colOff>400050</xdr:colOff>
                    <xdr:row>46</xdr:row>
                    <xdr:rowOff>88900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2</xdr:col>
                    <xdr:colOff>114300</xdr:colOff>
                    <xdr:row>45</xdr:row>
                    <xdr:rowOff>165100</xdr:rowOff>
                  </from>
                  <to>
                    <xdr:col>2</xdr:col>
                    <xdr:colOff>412750</xdr:colOff>
                    <xdr:row>46</xdr:row>
                    <xdr:rowOff>184150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from>
                    <xdr:col>7</xdr:col>
                    <xdr:colOff>107950</xdr:colOff>
                    <xdr:row>43</xdr:row>
                    <xdr:rowOff>12700</xdr:rowOff>
                  </from>
                  <to>
                    <xdr:col>7</xdr:col>
                    <xdr:colOff>400050</xdr:colOff>
                    <xdr:row>44</xdr:row>
                    <xdr:rowOff>31750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from>
                    <xdr:col>7</xdr:col>
                    <xdr:colOff>107950</xdr:colOff>
                    <xdr:row>44</xdr:row>
                    <xdr:rowOff>12700</xdr:rowOff>
                  </from>
                  <to>
                    <xdr:col>7</xdr:col>
                    <xdr:colOff>400050</xdr:colOff>
                    <xdr:row>45</xdr:row>
                    <xdr:rowOff>31750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from>
                    <xdr:col>7</xdr:col>
                    <xdr:colOff>107950</xdr:colOff>
                    <xdr:row>45</xdr:row>
                    <xdr:rowOff>69850</xdr:rowOff>
                  </from>
                  <to>
                    <xdr:col>7</xdr:col>
                    <xdr:colOff>400050</xdr:colOff>
                    <xdr:row>46</xdr:row>
                    <xdr:rowOff>88900</xdr:rowOff>
                  </to>
                </anchor>
              </controlPr>
            </control>
          </mc:Choice>
        </mc:AlternateContent>
        <mc:AlternateContent xmlns:mc="http://schemas.openxmlformats.org/markup-compatibility/2006">
          <mc:Choice Requires="x14">
            <control shapeId="1051" r:id="rId20" name="Check Box 27">
              <controlPr locked="0" defaultSize="0" autoFill="0" autoLine="0" autoPict="0">
                <anchor moveWithCells="1">
                  <from>
                    <xdr:col>3</xdr:col>
                    <xdr:colOff>146050</xdr:colOff>
                    <xdr:row>42</xdr:row>
                    <xdr:rowOff>171450</xdr:rowOff>
                  </from>
                  <to>
                    <xdr:col>3</xdr:col>
                    <xdr:colOff>438150</xdr:colOff>
                    <xdr:row>44</xdr:row>
                    <xdr:rowOff>0</xdr:rowOff>
                  </to>
                </anchor>
              </controlPr>
            </control>
          </mc:Choice>
        </mc:AlternateContent>
        <mc:AlternateContent xmlns:mc="http://schemas.openxmlformats.org/markup-compatibility/2006">
          <mc:Choice Requires="x14">
            <control shapeId="1052" r:id="rId21" name="Check Box 28">
              <controlPr locked="0" defaultSize="0" autoFill="0" autoLine="0" autoPict="0">
                <anchor moveWithCells="1">
                  <from>
                    <xdr:col>3</xdr:col>
                    <xdr:colOff>146050</xdr:colOff>
                    <xdr:row>43</xdr:row>
                    <xdr:rowOff>165100</xdr:rowOff>
                  </from>
                  <to>
                    <xdr:col>3</xdr:col>
                    <xdr:colOff>438150</xdr:colOff>
                    <xdr:row>44</xdr:row>
                    <xdr:rowOff>184150</xdr:rowOff>
                  </to>
                </anchor>
              </controlPr>
            </control>
          </mc:Choice>
        </mc:AlternateContent>
        <mc:AlternateContent xmlns:mc="http://schemas.openxmlformats.org/markup-compatibility/2006">
          <mc:Choice Requires="x14">
            <control shapeId="1053" r:id="rId22" name="Check Box 29">
              <controlPr locked="0" defaultSize="0" autoFill="0" autoLine="0" autoPict="0">
                <anchor moveWithCells="1">
                  <from>
                    <xdr:col>3</xdr:col>
                    <xdr:colOff>146050</xdr:colOff>
                    <xdr:row>44</xdr:row>
                    <xdr:rowOff>184150</xdr:rowOff>
                  </from>
                  <to>
                    <xdr:col>3</xdr:col>
                    <xdr:colOff>438150</xdr:colOff>
                    <xdr:row>46</xdr:row>
                    <xdr:rowOff>12700</xdr:rowOff>
                  </to>
                </anchor>
              </controlPr>
            </control>
          </mc:Choice>
        </mc:AlternateContent>
        <mc:AlternateContent xmlns:mc="http://schemas.openxmlformats.org/markup-compatibility/2006">
          <mc:Choice Requires="x14">
            <control shapeId="1054" r:id="rId23" name="Check Box 30">
              <controlPr locked="0" defaultSize="0" autoFill="0" autoLine="0" autoPict="0">
                <anchor moveWithCells="1">
                  <from>
                    <xdr:col>3</xdr:col>
                    <xdr:colOff>146050</xdr:colOff>
                    <xdr:row>45</xdr:row>
                    <xdr:rowOff>152400</xdr:rowOff>
                  </from>
                  <to>
                    <xdr:col>3</xdr:col>
                    <xdr:colOff>438150</xdr:colOff>
                    <xdr:row>46</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ECF0BA52-2691-4C30-81C8-91EE21C8A37A}">
            <xm:f>$C$226&gt;Data!$I$13</xm:f>
            <x14:dxf>
              <font>
                <b/>
                <i val="0"/>
                <color theme="0"/>
              </font>
              <fill>
                <patternFill>
                  <bgColor rgb="FFFF0000"/>
                </patternFill>
              </fill>
            </x14:dxf>
          </x14:cfRule>
          <xm:sqref>F226 C226 J226:R226</xm:sqref>
        </x14:conditionalFormatting>
        <x14:conditionalFormatting xmlns:xm="http://schemas.microsoft.com/office/excel/2006/main">
          <x14:cfRule type="expression" priority="39" id="{1C3F7219-73B7-44F6-B1B1-954FC4EB6F57}">
            <xm:f>$C$248&gt;Data!I14</xm:f>
            <x14:dxf>
              <font>
                <b/>
                <i val="0"/>
                <color theme="0"/>
              </font>
              <fill>
                <patternFill>
                  <bgColor rgb="FFFF0000"/>
                </patternFill>
              </fill>
            </x14:dxf>
          </x14:cfRule>
          <xm:sqref>C248:D248</xm:sqref>
        </x14:conditionalFormatting>
        <x14:conditionalFormatting xmlns:xm="http://schemas.microsoft.com/office/excel/2006/main">
          <x14:cfRule type="expression" priority="34" id="{9C06ABE5-1E9F-4EB3-9F3D-AB20B4094BBA}">
            <xm:f>$C$248&gt;Data!$I$14</xm:f>
            <x14:dxf>
              <font>
                <b/>
                <i val="0"/>
                <color theme="0"/>
              </font>
              <fill>
                <patternFill>
                  <bgColor rgb="FFFF0000"/>
                </patternFill>
              </fill>
            </x14:dxf>
          </x14:cfRule>
          <xm:sqref>F248 J248:R248</xm:sqref>
        </x14:conditionalFormatting>
        <x14:conditionalFormatting xmlns:xm="http://schemas.microsoft.com/office/excel/2006/main">
          <x14:cfRule type="expression" priority="32" id="{3021892C-BFF3-4B66-B5B6-F0C98C99ED8E}">
            <xm:f>$C$260&gt;Data!$I$15</xm:f>
            <x14:dxf>
              <font>
                <b/>
                <i val="0"/>
                <color theme="0"/>
              </font>
              <fill>
                <patternFill>
                  <bgColor rgb="FFFF0000"/>
                </patternFill>
              </fill>
            </x14:dxf>
          </x14:cfRule>
          <xm:sqref>C260:D260 F260</xm:sqref>
        </x14:conditionalFormatting>
        <x14:conditionalFormatting xmlns:xm="http://schemas.microsoft.com/office/excel/2006/main">
          <x14:cfRule type="expression" priority="31" id="{89EA9D5B-4E70-4FA7-B724-0BB8C5C01465}">
            <xm:f>$C$260&gt;Data!$I$15</xm:f>
            <x14:dxf>
              <font>
                <b/>
                <i val="0"/>
                <color theme="0"/>
              </font>
              <fill>
                <patternFill>
                  <bgColor rgb="FFFF0000"/>
                </patternFill>
              </fill>
            </x14:dxf>
          </x14:cfRule>
          <xm:sqref>I345:J345</xm:sqref>
        </x14:conditionalFormatting>
        <x14:conditionalFormatting xmlns:xm="http://schemas.microsoft.com/office/excel/2006/main">
          <x14:cfRule type="expression" priority="30" id="{D519F69B-5F6C-41A8-8F38-0DFBE37DFACA}">
            <xm:f>$C$260&gt;Data!$I$15</xm:f>
            <x14:dxf>
              <font>
                <b/>
                <i val="0"/>
                <color theme="0"/>
              </font>
              <fill>
                <patternFill>
                  <bgColor rgb="FFFF0000"/>
                </patternFill>
              </fill>
            </x14:dxf>
          </x14:cfRule>
          <xm:sqref>I347:J347</xm:sqref>
        </x14:conditionalFormatting>
        <x14:conditionalFormatting xmlns:xm="http://schemas.microsoft.com/office/excel/2006/main">
          <x14:cfRule type="expression" priority="29" id="{59D65AC5-EA02-4DB2-8C78-A57A9140007B}">
            <xm:f>$C$260&gt;Data!$I$15</xm:f>
            <x14:dxf>
              <font>
                <b/>
                <i val="0"/>
                <color theme="0"/>
              </font>
              <fill>
                <patternFill>
                  <bgColor rgb="FFFF0000"/>
                </patternFill>
              </fill>
            </x14:dxf>
          </x14:cfRule>
          <xm:sqref>I349:J349</xm:sqref>
        </x14:conditionalFormatting>
        <x14:conditionalFormatting xmlns:xm="http://schemas.microsoft.com/office/excel/2006/main">
          <x14:cfRule type="expression" priority="28" id="{883A02D2-8662-4FC4-A208-CE0A0DF041C9}">
            <xm:f>$C$260&gt;Data!$I$15</xm:f>
            <x14:dxf>
              <font>
                <b/>
                <i val="0"/>
                <color theme="0"/>
              </font>
              <fill>
                <patternFill>
                  <bgColor rgb="FFFF0000"/>
                </patternFill>
              </fill>
            </x14:dxf>
          </x14:cfRule>
          <xm:sqref>L345:M345</xm:sqref>
        </x14:conditionalFormatting>
        <x14:conditionalFormatting xmlns:xm="http://schemas.microsoft.com/office/excel/2006/main">
          <x14:cfRule type="expression" priority="27" id="{AD5828FE-2682-45E7-A034-A926E8514134}">
            <xm:f>$C$260&gt;Data!$I$15</xm:f>
            <x14:dxf>
              <font>
                <b/>
                <i val="0"/>
                <color theme="0"/>
              </font>
              <fill>
                <patternFill>
                  <bgColor rgb="FFFF0000"/>
                </patternFill>
              </fill>
            </x14:dxf>
          </x14:cfRule>
          <xm:sqref>L347:M347</xm:sqref>
        </x14:conditionalFormatting>
        <x14:conditionalFormatting xmlns:xm="http://schemas.microsoft.com/office/excel/2006/main">
          <x14:cfRule type="expression" priority="25" id="{50517AE3-F889-4AAE-AB59-37291A6D1851}">
            <xm:f>$C$226&gt;Data!$I$13</xm:f>
            <x14:dxf>
              <font>
                <b/>
                <i val="0"/>
                <color theme="0"/>
              </font>
              <fill>
                <patternFill>
                  <bgColor rgb="FFFF0000"/>
                </patternFill>
              </fill>
            </x14:dxf>
          </x14:cfRule>
          <xm:sqref>J227:R227</xm:sqref>
        </x14:conditionalFormatting>
        <x14:conditionalFormatting xmlns:xm="http://schemas.microsoft.com/office/excel/2006/main">
          <x14:cfRule type="expression" priority="24" id="{7707ECE3-3619-42C5-8345-A57F68D3BB0B}">
            <xm:f>$C$248&gt;Data!$I$14</xm:f>
            <x14:dxf>
              <font>
                <b/>
                <i val="0"/>
                <color theme="0"/>
              </font>
              <fill>
                <patternFill>
                  <bgColor rgb="FFFF0000"/>
                </patternFill>
              </fill>
            </x14:dxf>
          </x14:cfRule>
          <xm:sqref>J249:R249</xm:sqref>
        </x14:conditionalFormatting>
        <x14:conditionalFormatting xmlns:xm="http://schemas.microsoft.com/office/excel/2006/main">
          <x14:cfRule type="expression" priority="17" id="{BBF5DCE3-FA55-4477-B9CC-868AB7733A18}">
            <xm:f>$C$260&gt;Data!$I$15</xm:f>
            <x14:dxf>
              <font>
                <b/>
                <i val="0"/>
                <color theme="0"/>
              </font>
              <fill>
                <patternFill>
                  <bgColor rgb="FFFF0000"/>
                </patternFill>
              </fill>
            </x14:dxf>
          </x14:cfRule>
          <xm:sqref>O347:P347</xm:sqref>
        </x14:conditionalFormatting>
        <x14:conditionalFormatting xmlns:xm="http://schemas.microsoft.com/office/excel/2006/main">
          <x14:cfRule type="expression" priority="16" id="{D21E2B77-512E-481E-8C2C-4CB6B1D496E0}">
            <xm:f>$C$268&lt;&gt;Data!$B$27</xm:f>
            <x14:dxf>
              <font>
                <b/>
                <i val="0"/>
                <color theme="0"/>
              </font>
              <fill>
                <patternFill>
                  <bgColor rgb="FFFF0000"/>
                </patternFill>
              </fill>
            </x14:dxf>
          </x14:cfRule>
          <xm:sqref>F268</xm:sqref>
        </x14:conditionalFormatting>
        <x14:conditionalFormatting xmlns:xm="http://schemas.microsoft.com/office/excel/2006/main">
          <x14:cfRule type="expression" priority="15" id="{B1BC6042-DE00-45D1-9EB9-10BA10438F6C}">
            <xm:f>$C$260&gt;Data!$I$15</xm:f>
            <x14:dxf>
              <font>
                <b/>
                <i val="0"/>
                <color theme="0"/>
              </font>
              <fill>
                <patternFill>
                  <bgColor rgb="FFFF0000"/>
                </patternFill>
              </fill>
            </x14:dxf>
          </x14:cfRule>
          <xm:sqref>C268:D268</xm:sqref>
        </x14:conditionalFormatting>
        <x14:conditionalFormatting xmlns:xm="http://schemas.microsoft.com/office/excel/2006/main">
          <x14:cfRule type="expression" priority="9" id="{634648CF-9DC8-4AE0-BCC2-69281D63AEC1}">
            <xm:f>$C$260&gt;Data!$I$15</xm:f>
            <x14:dxf>
              <font>
                <b/>
                <i val="0"/>
                <color theme="0"/>
              </font>
              <fill>
                <patternFill>
                  <bgColor rgb="FFFF0000"/>
                </patternFill>
              </fill>
            </x14:dxf>
          </x14:cfRule>
          <xm:sqref>F309:G309</xm:sqref>
        </x14:conditionalFormatting>
        <x14:conditionalFormatting xmlns:xm="http://schemas.microsoft.com/office/excel/2006/main">
          <x14:cfRule type="expression" priority="8" id="{5F757F66-958F-4880-94CF-0EFA993F10CF}">
            <xm:f>$C$260&gt;Data!$I$15</xm:f>
            <x14:dxf>
              <font>
                <b/>
                <i val="0"/>
                <color theme="0"/>
              </font>
              <fill>
                <patternFill>
                  <bgColor rgb="FFFF0000"/>
                </patternFill>
              </fill>
            </x14:dxf>
          </x14:cfRule>
          <xm:sqref>C309:D309</xm:sqref>
        </x14:conditionalFormatting>
        <x14:conditionalFormatting xmlns:xm="http://schemas.microsoft.com/office/excel/2006/main">
          <x14:cfRule type="expression" priority="7" id="{D5F82E6E-89F6-448F-8DAF-FE235B0DC519}">
            <xm:f>$C$260&gt;Data!$I$15</xm:f>
            <x14:dxf>
              <font>
                <b/>
                <i val="0"/>
                <color theme="0"/>
              </font>
              <fill>
                <patternFill>
                  <bgColor rgb="FFFF0000"/>
                </patternFill>
              </fill>
            </x14:dxf>
          </x14:cfRule>
          <xm:sqref>L349:M349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Data!$B$4:$B$8</xm:f>
          </x14:formula1>
          <xm:sqref>F238 F115 F156 F64 F252 F240 F56:F58 F117 F119 F66 F158 F254 F242 F121 F140 F142 F123 F160 F162 F214 F186 F188 F244 F216 F256 F258 F246 F68 F70 F72 F111 F113 F74 F230 F76 F78 F96 F98 F218 F125 F127 F129 F131 F202 F144 F146 F164 F190 F148 F166 F168 F192 F176 F178 F204 F206 F220 F150 F170 F222 F224 F232 F180 F234 F236 F80 F82 F88 F54 F100 F102 F90 F194 F196 F208 I276 I278 I280 I282 I284 I286 I288 I290 I292 I294 I296 I298 I300 I302 I304 I306 F266</xm:sqref>
        </x14:dataValidation>
        <x14:dataValidation type="list" allowBlank="1" showInputMessage="1" showErrorMessage="1" xr:uid="{AE7A6273-3206-46A8-9327-F9DF95D8A1F1}">
          <x14:formula1>
            <xm:f>Data!$B$19:$B$21</xm:f>
          </x14:formula1>
          <xm:sqref>F311 F135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3:I55"/>
  <sheetViews>
    <sheetView topLeftCell="A19" workbookViewId="0">
      <selection activeCell="I44" sqref="I44"/>
    </sheetView>
  </sheetViews>
  <sheetFormatPr defaultRowHeight="14.5" x14ac:dyDescent="0.35"/>
  <cols>
    <col min="1" max="1" width="19.54296875" bestFit="1" customWidth="1"/>
    <col min="3" max="3" width="13.26953125" customWidth="1"/>
    <col min="4" max="4" width="11.1796875" customWidth="1"/>
    <col min="5" max="5" width="12" bestFit="1" customWidth="1"/>
    <col min="6" max="6" width="11.1796875" customWidth="1"/>
  </cols>
  <sheetData>
    <row r="3" spans="1:9" x14ac:dyDescent="0.35">
      <c r="B3" t="s">
        <v>96</v>
      </c>
    </row>
    <row r="4" spans="1:9" x14ac:dyDescent="0.35">
      <c r="B4" s="1" t="s">
        <v>97</v>
      </c>
    </row>
    <row r="5" spans="1:9" x14ac:dyDescent="0.35">
      <c r="B5" s="1" t="s">
        <v>98</v>
      </c>
    </row>
    <row r="6" spans="1:9" x14ac:dyDescent="0.35">
      <c r="B6" s="1" t="s">
        <v>101</v>
      </c>
    </row>
    <row r="7" spans="1:9" x14ac:dyDescent="0.35">
      <c r="B7" s="1" t="s">
        <v>99</v>
      </c>
    </row>
    <row r="8" spans="1:9" x14ac:dyDescent="0.35">
      <c r="B8" s="1" t="s">
        <v>100</v>
      </c>
    </row>
    <row r="11" spans="1:9" x14ac:dyDescent="0.35">
      <c r="A11" t="s">
        <v>130</v>
      </c>
    </row>
    <row r="12" spans="1:9" ht="29" x14ac:dyDescent="0.35">
      <c r="A12" s="1"/>
      <c r="B12" s="2" t="s">
        <v>131</v>
      </c>
      <c r="C12" s="2" t="s">
        <v>132</v>
      </c>
      <c r="D12" s="2" t="s">
        <v>134</v>
      </c>
      <c r="E12" s="2" t="s">
        <v>133</v>
      </c>
      <c r="F12" s="3" t="s">
        <v>132</v>
      </c>
      <c r="G12" s="3" t="s">
        <v>134</v>
      </c>
      <c r="H12" s="3" t="s">
        <v>133</v>
      </c>
      <c r="I12" s="4" t="s">
        <v>31</v>
      </c>
    </row>
    <row r="13" spans="1:9" x14ac:dyDescent="0.35">
      <c r="A13" s="1" t="s">
        <v>135</v>
      </c>
      <c r="B13" s="1">
        <v>239</v>
      </c>
      <c r="C13" s="2">
        <v>165</v>
      </c>
      <c r="D13" s="1">
        <v>74</v>
      </c>
      <c r="E13" s="1">
        <v>130</v>
      </c>
      <c r="F13" s="1">
        <f t="shared" ref="F13:F14" si="0">IF(F14&gt;0,C13*F$16,0)</f>
        <v>0</v>
      </c>
      <c r="G13" s="1">
        <f t="shared" ref="G13:H15" si="1">D13*G$16</f>
        <v>0</v>
      </c>
      <c r="H13" s="1">
        <f t="shared" si="1"/>
        <v>0</v>
      </c>
      <c r="I13" s="1">
        <f>SUM(F13:H13,B13)</f>
        <v>239</v>
      </c>
    </row>
    <row r="14" spans="1:9" x14ac:dyDescent="0.35">
      <c r="A14" s="1" t="s">
        <v>136</v>
      </c>
      <c r="B14" s="1">
        <v>468</v>
      </c>
      <c r="C14" s="1">
        <v>334</v>
      </c>
      <c r="D14" s="1">
        <v>140</v>
      </c>
      <c r="E14" s="1">
        <v>221</v>
      </c>
      <c r="F14" s="1">
        <f t="shared" si="0"/>
        <v>0</v>
      </c>
      <c r="G14" s="1">
        <f t="shared" si="1"/>
        <v>0</v>
      </c>
      <c r="H14" s="1">
        <f t="shared" si="1"/>
        <v>0</v>
      </c>
      <c r="I14" s="1">
        <f t="shared" ref="I14:I15" si="2">SUM(F14:H14,B14)</f>
        <v>468</v>
      </c>
    </row>
    <row r="15" spans="1:9" x14ac:dyDescent="0.35">
      <c r="A15" s="1" t="s">
        <v>137</v>
      </c>
      <c r="B15" s="1">
        <v>100</v>
      </c>
      <c r="C15" s="1">
        <v>69</v>
      </c>
      <c r="D15" s="1">
        <v>41</v>
      </c>
      <c r="E15" s="1">
        <v>92</v>
      </c>
      <c r="F15" s="1">
        <f>IF(F16&gt;0,C15*F$16,0)</f>
        <v>0</v>
      </c>
      <c r="G15" s="1">
        <f t="shared" si="1"/>
        <v>0</v>
      </c>
      <c r="H15" s="1">
        <f t="shared" si="1"/>
        <v>0</v>
      </c>
      <c r="I15" s="1">
        <f t="shared" si="2"/>
        <v>100</v>
      </c>
    </row>
    <row r="16" spans="1:9" x14ac:dyDescent="0.35">
      <c r="F16">
        <f>SUM('I&amp;E Form'!C32:H32)-G16-H16-1</f>
        <v>-1</v>
      </c>
      <c r="G16">
        <f>SUM('I&amp;E Form'!E28)</f>
        <v>0</v>
      </c>
      <c r="H16">
        <f>SUM('I&amp;E Form'!G28)</f>
        <v>0</v>
      </c>
    </row>
    <row r="19" spans="1:2" x14ac:dyDescent="0.35">
      <c r="B19" s="28" t="s">
        <v>150</v>
      </c>
    </row>
    <row r="20" spans="1:2" x14ac:dyDescent="0.35">
      <c r="B20" s="28" t="s">
        <v>151</v>
      </c>
    </row>
    <row r="21" spans="1:2" x14ac:dyDescent="0.35">
      <c r="B21" s="28" t="s">
        <v>152</v>
      </c>
    </row>
    <row r="23" spans="1:2" x14ac:dyDescent="0.35">
      <c r="A23" t="s">
        <v>154</v>
      </c>
    </row>
    <row r="24" spans="1:2" x14ac:dyDescent="0.35">
      <c r="A24" t="s">
        <v>153</v>
      </c>
    </row>
    <row r="27" spans="1:2" x14ac:dyDescent="0.35">
      <c r="A27" t="s">
        <v>158</v>
      </c>
      <c r="B27" s="54">
        <v>25</v>
      </c>
    </row>
    <row r="35" spans="1:8" x14ac:dyDescent="0.35">
      <c r="C35" t="s">
        <v>168</v>
      </c>
      <c r="D35" t="s">
        <v>167</v>
      </c>
      <c r="F35" s="76" t="s">
        <v>168</v>
      </c>
      <c r="H35" t="s">
        <v>181</v>
      </c>
    </row>
    <row r="36" spans="1:8" x14ac:dyDescent="0.35">
      <c r="A36" t="s">
        <v>166</v>
      </c>
      <c r="B36" s="52">
        <f>'I&amp;E Form'!C348-'I&amp;E Form'!L347</f>
        <v>0</v>
      </c>
      <c r="C36" t="e">
        <f>IF(H36&lt;F36,H36,F36)</f>
        <v>#DIV/0!</v>
      </c>
      <c r="D36" s="52" t="str">
        <f>TEXT(IFERROR(
CEILING('I&amp;E Form'!O347/F36*100,1)/100+'I&amp;E Form'!L347,0),"£#,##0.00")</f>
        <v>£0.00</v>
      </c>
      <c r="F36">
        <f>IFERROR(CEILING('I&amp;E Form'!O347/B36,1),0)</f>
        <v>0</v>
      </c>
      <c r="H36" t="e">
        <f>CEILING('I&amp;E Form'!C10/Data!D36,1)</f>
        <v>#DIV/0!</v>
      </c>
    </row>
    <row r="38" spans="1:8" x14ac:dyDescent="0.35">
      <c r="A38" t="s">
        <v>159</v>
      </c>
      <c r="B38" s="52">
        <f>'I&amp;E Form'!C350-'I&amp;E Form'!L347</f>
        <v>0</v>
      </c>
      <c r="C38">
        <f>IFERROR(CEILING('I&amp;E Form'!O347/B38,1),0)</f>
        <v>0</v>
      </c>
    </row>
    <row r="39" spans="1:8" x14ac:dyDescent="0.35">
      <c r="A39" t="s">
        <v>160</v>
      </c>
      <c r="C39">
        <f>IFERROR(CEILING('I&amp;E Form'!I347/'I&amp;E Form'!C350,1),0)</f>
        <v>0</v>
      </c>
    </row>
    <row r="40" spans="1:8" x14ac:dyDescent="0.35">
      <c r="A40" s="39"/>
      <c r="B40" s="39"/>
      <c r="C40" s="39"/>
      <c r="D40" s="39"/>
    </row>
    <row r="41" spans="1:8" x14ac:dyDescent="0.35">
      <c r="A41" s="39" t="s">
        <v>169</v>
      </c>
      <c r="B41" s="39" t="e">
        <f>IF(OR(C38&gt;1,C36&gt;4)," Reage may be an option if contractual is maintained for 4 months.",".")</f>
        <v>#DIV/0!</v>
      </c>
      <c r="C41" s="39"/>
      <c r="D41" s="39"/>
    </row>
    <row r="42" spans="1:8" x14ac:dyDescent="0.35">
      <c r="A42" s="39"/>
      <c r="B42" s="39"/>
      <c r="C42" s="39"/>
      <c r="D42" s="39"/>
    </row>
    <row r="43" spans="1:8" x14ac:dyDescent="0.35">
      <c r="A43" s="43" t="s">
        <v>170</v>
      </c>
      <c r="B43" s="43" t="str">
        <f>TEXT(IFERROR(IF('I&amp;E Form'!C346&gt;0,ROUND('I&amp;E Form'!C346*('I&amp;E Form'!I347/'I&amp;E Form'!I349),2),0),NA()),"£#,##0.00")</f>
        <v>£0.00</v>
      </c>
      <c r="C43" s="43"/>
      <c r="D43" s="43"/>
    </row>
    <row r="44" spans="1:8" x14ac:dyDescent="0.35">
      <c r="A44" s="43"/>
      <c r="B44" s="43"/>
      <c r="C44" s="43"/>
      <c r="D44" s="43"/>
    </row>
    <row r="45" spans="1:8" x14ac:dyDescent="0.35">
      <c r="A45" s="43" t="s">
        <v>171</v>
      </c>
      <c r="B45" s="43" t="str">
        <f>IF(OR('I&amp;E Form'!F311="No",'I&amp;E Form'!F135="No",'I&amp;E Form'!C348&lt;'I&amp;E Form'!L347),"We recommend speaking to a Debt Advisor. Details can be found on our website.","")</f>
        <v/>
      </c>
      <c r="C45" s="43"/>
      <c r="D45" s="43"/>
    </row>
    <row r="46" spans="1:8" x14ac:dyDescent="0.35">
      <c r="A46" s="39"/>
      <c r="B46" s="39"/>
      <c r="C46" s="39"/>
      <c r="D46" s="39"/>
    </row>
    <row r="49" spans="1:6" x14ac:dyDescent="0.35">
      <c r="A49" s="55" t="str">
        <f>IF('I&amp;E Form'!C344&gt;'I&amp;E Form'!C320,"Insufficient income to cover priority debts - No arrangement available. Refer to Debt Advice","")</f>
        <v/>
      </c>
      <c r="E49" s="39"/>
      <c r="F49" s="39"/>
    </row>
    <row r="50" spans="1:6" x14ac:dyDescent="0.35">
      <c r="A50" s="55" t="str">
        <f>IF('I&amp;E Form'!C348&gt;('I&amp;E Form'!O347+'I&amp;E Form'!L347),"Sufficent to repay arrears - No arrangement available","")</f>
        <v/>
      </c>
      <c r="E50" s="39"/>
      <c r="F50" s="39"/>
    </row>
    <row r="51" spans="1:6" x14ac:dyDescent="0.35">
      <c r="A51" s="55" t="e">
        <f>IF(Data!C36&gt;1,"Arrears can be cleared in "&amp;Data!C36&amp;" months","")</f>
        <v>#DIV/0!</v>
      </c>
      <c r="E51" s="43"/>
      <c r="F51" s="43"/>
    </row>
    <row r="52" spans="1:6" x14ac:dyDescent="0.35">
      <c r="A52" s="55" t="str">
        <f>IF(Data!C38&gt;1,"Proportional plan - Arrears can be cleared in "&amp;Data!C38&amp;" months","")</f>
        <v/>
      </c>
      <c r="E52" s="43"/>
      <c r="F52" s="43"/>
    </row>
    <row r="53" spans="1:6" x14ac:dyDescent="0.35">
      <c r="A53" s="55" t="str">
        <f>IF('I&amp;E Form'!C350='I&amp;E Form'!L347,"Possible to maintain - plan to reage if payments are maintained","")</f>
        <v>Possible to maintain - plan to reage if payments are maintained</v>
      </c>
      <c r="B53" s="39"/>
      <c r="C53" s="39"/>
      <c r="D53" s="39"/>
      <c r="E53" s="43"/>
      <c r="F53" s="43"/>
    </row>
    <row r="54" spans="1:6" x14ac:dyDescent="0.35">
      <c r="A54" s="55" t="str">
        <f>IF(Data!C39&gt;60,"Long Term plan of £"&amp;'I&amp;E Form'!C350&amp;" would repay debt in "&amp;Data!C39&amp;" months. REFER FOR DEBT ADVICE","")</f>
        <v/>
      </c>
      <c r="B54" s="39"/>
      <c r="C54" s="39"/>
      <c r="D54" s="39"/>
      <c r="E54" s="43"/>
      <c r="F54" s="43"/>
    </row>
    <row r="55" spans="1:6" x14ac:dyDescent="0.35">
      <c r="A55" s="55" t="b">
        <f>IF(Data!C39&gt;0,"Long Term plan of £"&amp;'I&amp;E Form'!C350&amp;" would repay debt in "&amp;Data!C39&amp;" months")</f>
        <v>0</v>
      </c>
      <c r="B55" s="39"/>
      <c r="C55" s="39"/>
      <c r="D55" s="39"/>
      <c r="E55" s="43"/>
      <c r="F55" s="43"/>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BF3160E918FB478A9C038B6A813C8B" ma:contentTypeVersion="0" ma:contentTypeDescription="Create a new document." ma:contentTypeScope="" ma:versionID="ca3201187956658cced0eb6db5f3285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479C6A-7AF7-43C9-B01D-006DDDF32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51E702E-393E-4D74-8A39-5297EBAD5E2D}">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AA6C5A9-79C5-4382-AF3E-2917CC119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How to Complete</vt:lpstr>
      <vt:lpstr>I&amp;E Form</vt:lpstr>
      <vt:lpstr>Data</vt:lpstr>
      <vt:lpstr>'I&amp;E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Jones</dc:creator>
  <cp:lastModifiedBy>Ric Platt</cp:lastModifiedBy>
  <cp:lastPrinted>2018-02-13T12:39:47Z</cp:lastPrinted>
  <dcterms:created xsi:type="dcterms:W3CDTF">2017-06-15T07:05:06Z</dcterms:created>
  <dcterms:modified xsi:type="dcterms:W3CDTF">2025-01-23T09:09:28Z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0x01010061BF3160E918FB478A9C038B6A813C8B</vt:lpwstr>
  </property>
</Properties>
</file>